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З.105а" sheetId="1" r:id="rId1"/>
  </sheets>
  <calcPr calcId="145621"/>
</workbook>
</file>

<file path=xl/calcChain.xml><?xml version="1.0" encoding="utf-8"?>
<calcChain xmlns="http://schemas.openxmlformats.org/spreadsheetml/2006/main">
  <c r="I11" i="1" l="1"/>
  <c r="I23" i="1" s="1"/>
  <c r="F16" i="1"/>
  <c r="F6" i="1" s="1"/>
  <c r="F17" i="1"/>
  <c r="G17" i="1"/>
  <c r="F7" i="1" s="1"/>
  <c r="H17" i="1"/>
  <c r="F18" i="1"/>
  <c r="G18" i="1"/>
  <c r="H18" i="1"/>
  <c r="F19" i="1"/>
  <c r="G19" i="1"/>
  <c r="H19" i="1"/>
  <c r="H20" i="1"/>
  <c r="F21" i="1"/>
  <c r="G21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H30" i="1"/>
  <c r="I30" i="1" s="1"/>
  <c r="H31" i="1"/>
  <c r="I31" i="1"/>
  <c r="I33" i="1"/>
  <c r="I35" i="1"/>
  <c r="I37" i="1"/>
  <c r="I39" i="1"/>
  <c r="I41" i="1"/>
  <c r="H43" i="1"/>
  <c r="I43" i="1" s="1"/>
  <c r="I28" i="1" l="1"/>
  <c r="I26" i="1"/>
  <c r="I24" i="1"/>
  <c r="I22" i="1"/>
  <c r="I42" i="1"/>
  <c r="I40" i="1"/>
  <c r="I38" i="1"/>
  <c r="I36" i="1"/>
  <c r="I34" i="1"/>
  <c r="I32" i="1"/>
  <c r="G15" i="1"/>
  <c r="H29" i="1"/>
  <c r="I27" i="1"/>
  <c r="I25" i="1"/>
  <c r="F15" i="1"/>
  <c r="H21" i="1" l="1"/>
  <c r="I29" i="1"/>
  <c r="I21" i="1"/>
  <c r="F9" i="1" l="1"/>
  <c r="H15" i="1"/>
</calcChain>
</file>

<file path=xl/sharedStrings.xml><?xml version="1.0" encoding="utf-8"?>
<sst xmlns="http://schemas.openxmlformats.org/spreadsheetml/2006/main" count="51" uniqueCount="46">
  <si>
    <t>тел. 40-55-80,73-01-64</t>
  </si>
  <si>
    <t>адрес: г.Тула, ул.Марата, д.35а, офис 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</si>
  <si>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</si>
  <si>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</si>
  <si>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</si>
  <si>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 газового хозяйства ВДГО</t>
  </si>
  <si>
    <t>т.о. и освидетельствование лифтов</t>
  </si>
  <si>
    <t>страховой полис</t>
  </si>
  <si>
    <t>ремонт и обсл.э/оборудования,ревизия щитков</t>
  </si>
  <si>
    <t xml:space="preserve">ремонт кровли </t>
  </si>
  <si>
    <t>проезд до объектов (ПВС)</t>
  </si>
  <si>
    <t>проверка и очистка вентканалов на газ.об.ВДПО</t>
  </si>
  <si>
    <t>обязательное обучение персонала</t>
  </si>
  <si>
    <t>обслуживание  и поверка теплосчетчика</t>
  </si>
  <si>
    <t>ликвидация повреждения сети водопровода</t>
  </si>
  <si>
    <t>израсходовано материалов, спец.одежды</t>
  </si>
  <si>
    <t>з/плата (с налогами) документоведа</t>
  </si>
  <si>
    <t>з/плата (с налогами) мастеров, рабочих</t>
  </si>
  <si>
    <t>з/плата (с нал.) дворников,уборщиков,мус/сборщиков</t>
  </si>
  <si>
    <t>дезинсекция помещений</t>
  </si>
  <si>
    <t xml:space="preserve">герметизация межпанельных швов 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</si>
  <si>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</si>
  <si>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</si>
  <si>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</si>
  <si>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</si>
  <si>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офиса</t>
  </si>
  <si>
    <t>Доходы,полученные от сторонних организаций</t>
  </si>
  <si>
    <t xml:space="preserve">Электроэнергия  </t>
  </si>
  <si>
    <t>Горячая вода</t>
  </si>
  <si>
    <t>Отопление</t>
  </si>
  <si>
    <t xml:space="preserve">Канализация, вода холодная  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</si>
  <si>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</si>
  <si>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</si>
  <si>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</t>
  </si>
  <si>
    <t>Получено</t>
  </si>
  <si>
    <t>Начислено</t>
  </si>
  <si>
    <t>Наименование расходов</t>
  </si>
  <si>
    <t>Площадь жилого дома</t>
  </si>
  <si>
    <t>Площадь офиса</t>
  </si>
  <si>
    <t>Общая площадь</t>
  </si>
  <si>
    <t>руб.</t>
  </si>
  <si>
    <t>Израсходовано</t>
  </si>
  <si>
    <t>в т.ч.получено от сторонних организаций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</si>
  <si>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Замочная 105-а</t>
    </r>
  </si>
  <si>
    <t>управляющей компании ООО "Внешстрой-Коммунсервис" о выполнении условий договора</t>
  </si>
  <si>
    <t xml:space="preserve">ОТЧЕТ за 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</si>
</sst>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color indexed="10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2" fontId="5" fillId="0" borderId="0" xfId="0" applyNumberFormat="1" applyFont="1" applyBorder="1"/>
    <xf numFmtId="0" fontId="5" fillId="0" borderId="0" xfId="0" applyFont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1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2" fontId="6" fillId="0" borderId="0" xfId="0" applyNumberFormat="1" applyFont="1" applyBorder="1" applyAlignment="1"/>
    <xf numFmtId="2" fontId="1" fillId="0" borderId="12" xfId="0" applyNumberFormat="1" applyFont="1" applyBorder="1"/>
    <xf numFmtId="2" fontId="1" fillId="0" borderId="13" xfId="0" applyNumberFormat="1" applyFont="1" applyBorder="1"/>
    <xf numFmtId="0" fontId="1" fillId="0" borderId="14" xfId="0" applyFont="1" applyBorder="1" applyAlignment="1">
      <alignment horizontal="left" wrapText="1"/>
    </xf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2" fontId="2" fillId="0" borderId="18" xfId="0" applyNumberFormat="1" applyFont="1" applyBorder="1" applyAlignment="1"/>
    <xf numFmtId="2" fontId="2" fillId="2" borderId="19" xfId="0" applyNumberFormat="1" applyFont="1" applyFill="1" applyBorder="1" applyAlignment="1"/>
    <xf numFmtId="2" fontId="2" fillId="2" borderId="20" xfId="0" applyNumberFormat="1" applyFont="1" applyFill="1" applyBorder="1"/>
    <xf numFmtId="0" fontId="2" fillId="0" borderId="19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2" fontId="6" fillId="0" borderId="0" xfId="0" applyNumberFormat="1" applyFont="1" applyBorder="1"/>
    <xf numFmtId="2" fontId="2" fillId="0" borderId="18" xfId="0" applyNumberFormat="1" applyFont="1" applyBorder="1"/>
    <xf numFmtId="2" fontId="2" fillId="2" borderId="19" xfId="0" applyNumberFormat="1" applyFont="1" applyFill="1" applyBorder="1"/>
    <xf numFmtId="2" fontId="2" fillId="2" borderId="7" xfId="0" applyNumberFormat="1" applyFont="1" applyFill="1" applyBorder="1"/>
    <xf numFmtId="2" fontId="2" fillId="2" borderId="6" xfId="0" applyNumberFormat="1" applyFont="1" applyFill="1" applyBorder="1"/>
    <xf numFmtId="0" fontId="2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5" xfId="0" applyNumberFormat="1" applyFont="1" applyBorder="1"/>
    <xf numFmtId="0" fontId="2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9" xfId="0" applyFont="1" applyBorder="1"/>
    <xf numFmtId="0" fontId="6" fillId="0" borderId="9" xfId="0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164" fontId="11" fillId="0" borderId="24" xfId="0" applyNumberFormat="1" applyFont="1" applyBorder="1"/>
    <xf numFmtId="0" fontId="6" fillId="0" borderId="24" xfId="0" applyFont="1" applyBorder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24" xfId="0" applyNumberFormat="1" applyFont="1" applyBorder="1"/>
    <xf numFmtId="0" fontId="5" fillId="0" borderId="24" xfId="0" applyFont="1" applyBorder="1"/>
    <xf numFmtId="0" fontId="6" fillId="0" borderId="24" xfId="0" applyFont="1" applyBorder="1" applyAlignment="1"/>
    <xf numFmtId="0" fontId="2" fillId="0" borderId="24" xfId="0" applyFon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 applyAlignment="1">
      <alignment horizontal="left"/>
    </xf>
    <xf numFmtId="2" fontId="2" fillId="0" borderId="9" xfId="0" applyNumberFormat="1" applyFont="1" applyBorder="1"/>
    <xf numFmtId="0" fontId="5" fillId="0" borderId="9" xfId="0" applyFont="1" applyBorder="1"/>
    <xf numFmtId="0" fontId="6" fillId="0" borderId="9" xfId="0" applyFont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G23" sqref="G23"/>
    </sheetView>
  </sheetViews>
  <sheetFormatPr defaultRowHeight="12" x14ac:dyDescent="0.2"/>
  <cols>
    <col min="1" max="1" width="9.140625" style="2"/>
    <col min="2" max="5" width="9.140625" style="1"/>
    <col min="6" max="6" width="13.5703125" style="1" customWidth="1"/>
    <col min="7" max="7" width="11.5703125" style="1" customWidth="1"/>
    <col min="8" max="8" width="11.85546875" style="1" customWidth="1"/>
    <col min="9" max="16384" width="9.140625" style="1"/>
  </cols>
  <sheetData>
    <row r="1" spans="1:10" ht="21.75" customHeight="1" x14ac:dyDescent="0.25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2" customFormat="1" ht="18.75" customHeight="1" x14ac:dyDescent="0.2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12" customFormat="1" ht="22.5" customHeight="1" x14ac:dyDescent="0.25">
      <c r="A3" s="109" t="s">
        <v>43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12" customFormat="1" ht="15" x14ac:dyDescent="0.25">
      <c r="A4" s="107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12" customFormat="1" ht="15" x14ac:dyDescent="0.25">
      <c r="A5" s="107"/>
      <c r="B5" s="106"/>
      <c r="C5" s="106"/>
      <c r="D5" s="106"/>
      <c r="E5" s="106"/>
      <c r="F5" s="106"/>
      <c r="G5" s="106"/>
      <c r="H5" s="106"/>
      <c r="I5" s="106"/>
      <c r="J5" s="106"/>
    </row>
    <row r="6" spans="1:10" s="12" customFormat="1" x14ac:dyDescent="0.2">
      <c r="A6" s="80"/>
      <c r="B6" s="100" t="s">
        <v>35</v>
      </c>
      <c r="C6" s="100"/>
      <c r="D6" s="99"/>
      <c r="E6" s="98"/>
      <c r="F6" s="97">
        <f>SUM(F16:F21)</f>
        <v>5478653.1600000001</v>
      </c>
      <c r="G6" s="11" t="s">
        <v>40</v>
      </c>
    </row>
    <row r="7" spans="1:10" s="12" customFormat="1" ht="16.5" customHeight="1" x14ac:dyDescent="0.2">
      <c r="A7" s="80"/>
      <c r="B7" s="47" t="s">
        <v>34</v>
      </c>
      <c r="C7" s="47"/>
      <c r="D7" s="105"/>
      <c r="E7" s="104"/>
      <c r="F7" s="103">
        <f>SUM(G16:G21)</f>
        <v>5537054.8399999999</v>
      </c>
      <c r="G7" s="12" t="s">
        <v>40</v>
      </c>
    </row>
    <row r="8" spans="1:10" s="12" customFormat="1" x14ac:dyDescent="0.2">
      <c r="A8" s="80"/>
      <c r="B8" s="102" t="s">
        <v>42</v>
      </c>
      <c r="C8" s="92"/>
      <c r="D8" s="85"/>
      <c r="F8" s="101">
        <v>19340</v>
      </c>
      <c r="G8" s="11" t="s">
        <v>40</v>
      </c>
    </row>
    <row r="9" spans="1:10" s="12" customFormat="1" ht="15.75" customHeight="1" x14ac:dyDescent="0.2">
      <c r="A9" s="80"/>
      <c r="B9" s="100" t="s">
        <v>41</v>
      </c>
      <c r="C9" s="100"/>
      <c r="D9" s="99"/>
      <c r="E9" s="98"/>
      <c r="F9" s="97">
        <f>SUM(H16:H21)</f>
        <v>6483181.1700000009</v>
      </c>
      <c r="G9" s="12" t="s">
        <v>40</v>
      </c>
    </row>
    <row r="10" spans="1:10" s="12" customFormat="1" x14ac:dyDescent="0.2">
      <c r="A10" s="80"/>
      <c r="B10" s="96"/>
      <c r="C10" s="96"/>
      <c r="D10" s="95"/>
      <c r="E10" s="94"/>
      <c r="F10" s="93"/>
    </row>
    <row r="11" spans="1:10" s="12" customFormat="1" ht="12.75" x14ac:dyDescent="0.2">
      <c r="A11" s="80"/>
      <c r="B11" s="91"/>
      <c r="C11" s="92"/>
      <c r="D11" s="91"/>
      <c r="E11" s="90"/>
      <c r="F11" s="89"/>
      <c r="G11" s="78"/>
      <c r="H11" s="88" t="s">
        <v>39</v>
      </c>
      <c r="I11" s="87">
        <f>I12+I13</f>
        <v>9366.07</v>
      </c>
    </row>
    <row r="12" spans="1:10" s="12" customFormat="1" ht="12.75" x14ac:dyDescent="0.2">
      <c r="A12" s="80"/>
      <c r="B12" s="86"/>
      <c r="C12" s="86"/>
      <c r="D12" s="85"/>
      <c r="E12" s="84"/>
      <c r="G12" s="83"/>
      <c r="H12" s="82" t="s">
        <v>38</v>
      </c>
      <c r="I12" s="81">
        <v>67.77</v>
      </c>
    </row>
    <row r="13" spans="1:10" s="12" customFormat="1" ht="13.5" thickBot="1" x14ac:dyDescent="0.25">
      <c r="A13" s="80"/>
      <c r="B13" s="79"/>
      <c r="C13" s="78"/>
      <c r="D13" s="77"/>
      <c r="E13" s="77"/>
      <c r="F13" s="76"/>
      <c r="G13" s="75"/>
      <c r="H13" s="74" t="s">
        <v>37</v>
      </c>
      <c r="I13" s="73">
        <v>9298.2999999999993</v>
      </c>
      <c r="J13" s="72"/>
    </row>
    <row r="14" spans="1:10" s="55" customFormat="1" ht="18.75" thickBot="1" x14ac:dyDescent="0.25">
      <c r="A14" s="71"/>
      <c r="B14" s="70" t="s">
        <v>36</v>
      </c>
      <c r="C14" s="69"/>
      <c r="D14" s="69"/>
      <c r="E14" s="68"/>
      <c r="F14" s="67" t="s">
        <v>35</v>
      </c>
      <c r="G14" s="66" t="s">
        <v>34</v>
      </c>
      <c r="H14" s="65" t="s">
        <v>33</v>
      </c>
      <c r="I14" s="64" t="s">
        <v>32</v>
      </c>
      <c r="J14" s="56"/>
    </row>
    <row r="15" spans="1:10" s="55" customFormat="1" x14ac:dyDescent="0.2">
      <c r="A15" s="63"/>
      <c r="B15" s="62" t="s">
        <v>31</v>
      </c>
      <c r="C15" s="61"/>
      <c r="D15" s="61"/>
      <c r="E15" s="60"/>
      <c r="F15" s="59">
        <f>SUM(F16:F21)</f>
        <v>5478653.1600000001</v>
      </c>
      <c r="G15" s="58">
        <f>SUM(G16:G21)</f>
        <v>5537054.8399999999</v>
      </c>
      <c r="H15" s="58">
        <f>SUM(H16:H21)</f>
        <v>6483181.1700000009</v>
      </c>
      <c r="I15" s="57"/>
      <c r="J15" s="56"/>
    </row>
    <row r="16" spans="1:10" s="12" customFormat="1" x14ac:dyDescent="0.2">
      <c r="A16" s="24"/>
      <c r="B16" s="54" t="s">
        <v>30</v>
      </c>
      <c r="C16" s="54"/>
      <c r="D16" s="54"/>
      <c r="E16" s="53"/>
      <c r="F16" s="45">
        <f>339200.25</f>
        <v>339200.25</v>
      </c>
      <c r="G16" s="44">
        <v>341160.95</v>
      </c>
      <c r="H16" s="44">
        <v>343090.17</v>
      </c>
      <c r="I16" s="49"/>
      <c r="J16" s="41"/>
    </row>
    <row r="17" spans="1:10" s="12" customFormat="1" x14ac:dyDescent="0.2">
      <c r="A17" s="24"/>
      <c r="B17" s="48" t="s">
        <v>29</v>
      </c>
      <c r="C17" s="52"/>
      <c r="D17" s="52"/>
      <c r="E17" s="51"/>
      <c r="F17" s="45">
        <f>935452.34-20.23+8508.77</f>
        <v>943940.88</v>
      </c>
      <c r="G17" s="45">
        <f>960118.3+8508.77</f>
        <v>968627.07000000007</v>
      </c>
      <c r="H17" s="44">
        <f>1837905.44+8508.77</f>
        <v>1846414.21</v>
      </c>
      <c r="I17" s="49"/>
      <c r="J17" s="41"/>
    </row>
    <row r="18" spans="1:10" s="12" customFormat="1" x14ac:dyDescent="0.2">
      <c r="A18" s="24"/>
      <c r="B18" s="48" t="s">
        <v>28</v>
      </c>
      <c r="C18" s="47"/>
      <c r="D18" s="47"/>
      <c r="E18" s="50"/>
      <c r="F18" s="45">
        <f>1209627.71-604.52+1874.32</f>
        <v>1210897.51</v>
      </c>
      <c r="G18" s="44">
        <f>1218213.16+1874.32</f>
        <v>1220087.48</v>
      </c>
      <c r="H18" s="44">
        <f>1389713.05+1874.32</f>
        <v>1391587.37</v>
      </c>
      <c r="I18" s="49"/>
      <c r="J18" s="41"/>
    </row>
    <row r="19" spans="1:10" s="12" customFormat="1" x14ac:dyDescent="0.2">
      <c r="A19" s="24"/>
      <c r="B19" s="48" t="s">
        <v>27</v>
      </c>
      <c r="C19" s="47"/>
      <c r="D19" s="47"/>
      <c r="E19" s="50"/>
      <c r="F19" s="45">
        <f>1237325.73+75917.84-679.89+29376.69</f>
        <v>1341940.3700000001</v>
      </c>
      <c r="G19" s="44">
        <f>1221889.82+79945.29+29376.69</f>
        <v>1331211.8</v>
      </c>
      <c r="H19" s="44">
        <f>1280443.46+29376.69</f>
        <v>1309820.1499999999</v>
      </c>
      <c r="I19" s="49"/>
      <c r="J19" s="41"/>
    </row>
    <row r="20" spans="1:10" s="12" customFormat="1" x14ac:dyDescent="0.2">
      <c r="A20" s="40"/>
      <c r="B20" s="48" t="s">
        <v>26</v>
      </c>
      <c r="C20" s="47"/>
      <c r="D20" s="47"/>
      <c r="E20" s="46"/>
      <c r="F20" s="45"/>
      <c r="G20" s="44">
        <v>19340</v>
      </c>
      <c r="H20" s="43">
        <f>ROUND((G20*0.01),2)</f>
        <v>193.4</v>
      </c>
      <c r="I20" s="42"/>
      <c r="J20" s="41"/>
    </row>
    <row r="21" spans="1:10" s="12" customFormat="1" ht="12.75" thickBot="1" x14ac:dyDescent="0.25">
      <c r="A21" s="40"/>
      <c r="B21" s="39" t="s">
        <v>25</v>
      </c>
      <c r="C21" s="39"/>
      <c r="D21" s="39"/>
      <c r="E21" s="39"/>
      <c r="F21" s="38">
        <f>1629768.03+12906.12</f>
        <v>1642674.1500000001</v>
      </c>
      <c r="G21" s="38">
        <f>1644874.6+11752.94</f>
        <v>1656627.54</v>
      </c>
      <c r="H21" s="37">
        <f>SUM(H22:H43)</f>
        <v>1592075.87</v>
      </c>
      <c r="I21" s="36">
        <f>SUM(I22:I43)</f>
        <v>14.16</v>
      </c>
      <c r="J21" s="28"/>
    </row>
    <row r="22" spans="1:10" s="12" customFormat="1" x14ac:dyDescent="0.2">
      <c r="A22" s="35">
        <v>1</v>
      </c>
      <c r="B22" s="34" t="s">
        <v>24</v>
      </c>
      <c r="C22" s="34"/>
      <c r="D22" s="34"/>
      <c r="E22" s="34"/>
      <c r="F22" s="33"/>
      <c r="G22" s="33"/>
      <c r="H22" s="33">
        <v>7212</v>
      </c>
      <c r="I22" s="32">
        <f>ROUND((H22/I11/12),2)</f>
        <v>0.06</v>
      </c>
      <c r="J22" s="28"/>
    </row>
    <row r="23" spans="1:10" s="12" customFormat="1" x14ac:dyDescent="0.2">
      <c r="A23" s="27">
        <f>A22+1</f>
        <v>2</v>
      </c>
      <c r="B23" s="23" t="s">
        <v>23</v>
      </c>
      <c r="C23" s="22"/>
      <c r="D23" s="22"/>
      <c r="E23" s="31"/>
      <c r="F23" s="30"/>
      <c r="G23" s="30"/>
      <c r="H23" s="20">
        <v>7472.54</v>
      </c>
      <c r="I23" s="29">
        <f>ROUND((H23/I11/12),2)</f>
        <v>7.0000000000000007E-2</v>
      </c>
      <c r="J23" s="28"/>
    </row>
    <row r="24" spans="1:10" s="12" customFormat="1" x14ac:dyDescent="0.2">
      <c r="A24" s="27">
        <f>A23+1</f>
        <v>3</v>
      </c>
      <c r="B24" s="26" t="s">
        <v>22</v>
      </c>
      <c r="C24" s="26"/>
      <c r="D24" s="26"/>
      <c r="E24" s="26"/>
      <c r="F24" s="20"/>
      <c r="G24" s="20"/>
      <c r="H24" s="19">
        <v>1044.4000000000001</v>
      </c>
      <c r="I24" s="18">
        <f>ROUND((H24/I11/12),2)</f>
        <v>0.01</v>
      </c>
      <c r="J24" s="11"/>
    </row>
    <row r="25" spans="1:10" s="12" customFormat="1" x14ac:dyDescent="0.2">
      <c r="A25" s="27">
        <f>A24+1</f>
        <v>4</v>
      </c>
      <c r="B25" s="26" t="s">
        <v>21</v>
      </c>
      <c r="C25" s="26"/>
      <c r="D25" s="26"/>
      <c r="E25" s="26"/>
      <c r="F25" s="20"/>
      <c r="G25" s="20"/>
      <c r="H25" s="19">
        <v>165500.26999999999</v>
      </c>
      <c r="I25" s="18">
        <f>ROUND((H25/I11/12),2)</f>
        <v>1.47</v>
      </c>
      <c r="J25" s="11"/>
    </row>
    <row r="26" spans="1:10" s="12" customFormat="1" x14ac:dyDescent="0.2">
      <c r="A26" s="27">
        <f>A25+1</f>
        <v>5</v>
      </c>
      <c r="B26" s="26" t="s">
        <v>20</v>
      </c>
      <c r="C26" s="26"/>
      <c r="D26" s="26"/>
      <c r="E26" s="26"/>
      <c r="F26" s="20"/>
      <c r="G26" s="20"/>
      <c r="H26" s="19">
        <v>22614</v>
      </c>
      <c r="I26" s="18">
        <f>ROUND((H26/I11/12),2)</f>
        <v>0.2</v>
      </c>
      <c r="J26" s="11"/>
    </row>
    <row r="27" spans="1:10" s="12" customFormat="1" x14ac:dyDescent="0.2">
      <c r="A27" s="27">
        <f>A26+1</f>
        <v>6</v>
      </c>
      <c r="B27" s="26" t="s">
        <v>19</v>
      </c>
      <c r="C27" s="26"/>
      <c r="D27" s="26"/>
      <c r="E27" s="26"/>
      <c r="F27" s="20"/>
      <c r="G27" s="20"/>
      <c r="H27" s="19">
        <v>1194.75</v>
      </c>
      <c r="I27" s="18">
        <f>ROUND((H27/I11/12),2)</f>
        <v>0.01</v>
      </c>
      <c r="J27" s="11"/>
    </row>
    <row r="28" spans="1:10" s="12" customFormat="1" x14ac:dyDescent="0.2">
      <c r="A28" s="24">
        <f>A27+1</f>
        <v>7</v>
      </c>
      <c r="B28" s="26" t="s">
        <v>18</v>
      </c>
      <c r="C28" s="26"/>
      <c r="D28" s="26"/>
      <c r="E28" s="26"/>
      <c r="F28" s="20"/>
      <c r="G28" s="20"/>
      <c r="H28" s="19">
        <v>243277.98</v>
      </c>
      <c r="I28" s="18">
        <f>ROUND((H28/I11/12),2)</f>
        <v>2.16</v>
      </c>
      <c r="J28" s="11"/>
    </row>
    <row r="29" spans="1:10" s="12" customFormat="1" x14ac:dyDescent="0.2">
      <c r="A29" s="24">
        <f>A28+1</f>
        <v>8</v>
      </c>
      <c r="B29" s="26" t="s">
        <v>17</v>
      </c>
      <c r="C29" s="26"/>
      <c r="D29" s="26"/>
      <c r="E29" s="26"/>
      <c r="F29" s="20"/>
      <c r="G29" s="20"/>
      <c r="H29" s="19">
        <f>ROUND((I11*30.11),2)-H30</f>
        <v>265926.31</v>
      </c>
      <c r="I29" s="18">
        <f>ROUND((H29/I11/12),2)</f>
        <v>2.37</v>
      </c>
      <c r="J29" s="11"/>
    </row>
    <row r="30" spans="1:10" s="12" customFormat="1" x14ac:dyDescent="0.2">
      <c r="A30" s="24">
        <f>A29+1</f>
        <v>9</v>
      </c>
      <c r="B30" s="26" t="s">
        <v>16</v>
      </c>
      <c r="C30" s="26"/>
      <c r="D30" s="26"/>
      <c r="E30" s="26"/>
      <c r="F30" s="20"/>
      <c r="G30" s="20"/>
      <c r="H30" s="19">
        <f>ROUND((I13*1.73),2)</f>
        <v>16086.06</v>
      </c>
      <c r="I30" s="18">
        <f>ROUND((H30/I13/12),2)</f>
        <v>0.14000000000000001</v>
      </c>
      <c r="J30" s="11"/>
    </row>
    <row r="31" spans="1:10" s="12" customFormat="1" x14ac:dyDescent="0.2">
      <c r="A31" s="24">
        <f>A30+1</f>
        <v>10</v>
      </c>
      <c r="B31" s="26" t="s">
        <v>15</v>
      </c>
      <c r="C31" s="26"/>
      <c r="D31" s="26"/>
      <c r="E31" s="26"/>
      <c r="F31" s="20"/>
      <c r="G31" s="20"/>
      <c r="H31" s="19">
        <f>49262.34+2291.83</f>
        <v>51554.17</v>
      </c>
      <c r="I31" s="18">
        <f>ROUND((H31/I11/12),2)</f>
        <v>0.46</v>
      </c>
      <c r="J31" s="11"/>
    </row>
    <row r="32" spans="1:10" s="12" customFormat="1" x14ac:dyDescent="0.2">
      <c r="A32" s="24">
        <f>A31+1</f>
        <v>11</v>
      </c>
      <c r="B32" s="23" t="s">
        <v>14</v>
      </c>
      <c r="C32" s="22"/>
      <c r="D32" s="22"/>
      <c r="E32" s="21"/>
      <c r="F32" s="20"/>
      <c r="G32" s="20"/>
      <c r="H32" s="19">
        <v>45771.75</v>
      </c>
      <c r="I32" s="18">
        <f>ROUND((H32/I11/12),2)</f>
        <v>0.41</v>
      </c>
      <c r="J32" s="11"/>
    </row>
    <row r="33" spans="1:10" s="12" customFormat="1" x14ac:dyDescent="0.2">
      <c r="A33" s="24">
        <f>A32+1</f>
        <v>12</v>
      </c>
      <c r="B33" s="26" t="s">
        <v>13</v>
      </c>
      <c r="C33" s="26"/>
      <c r="D33" s="26"/>
      <c r="E33" s="26"/>
      <c r="F33" s="20"/>
      <c r="G33" s="20"/>
      <c r="H33" s="19">
        <v>48096.32</v>
      </c>
      <c r="I33" s="18">
        <f>ROUND((H33/I11/12),2)</f>
        <v>0.43</v>
      </c>
      <c r="J33" s="11"/>
    </row>
    <row r="34" spans="1:10" s="12" customFormat="1" x14ac:dyDescent="0.2">
      <c r="A34" s="24">
        <f>A33+1</f>
        <v>13</v>
      </c>
      <c r="B34" s="26" t="s">
        <v>12</v>
      </c>
      <c r="C34" s="26"/>
      <c r="D34" s="26"/>
      <c r="E34" s="26"/>
      <c r="F34" s="20"/>
      <c r="G34" s="20"/>
      <c r="H34" s="19">
        <v>521.89</v>
      </c>
      <c r="I34" s="18">
        <f>ROUND((H34/I11/12),2)</f>
        <v>0</v>
      </c>
      <c r="J34" s="11"/>
    </row>
    <row r="35" spans="1:10" s="12" customFormat="1" x14ac:dyDescent="0.2">
      <c r="A35" s="24">
        <f>A34+1</f>
        <v>14</v>
      </c>
      <c r="B35" s="23" t="s">
        <v>11</v>
      </c>
      <c r="C35" s="22"/>
      <c r="D35" s="22"/>
      <c r="E35" s="21"/>
      <c r="F35" s="20"/>
      <c r="G35" s="20"/>
      <c r="H35" s="19">
        <v>7603.2</v>
      </c>
      <c r="I35" s="18">
        <f>ROUND((H35/I11/12),2)</f>
        <v>7.0000000000000007E-2</v>
      </c>
      <c r="J35" s="11"/>
    </row>
    <row r="36" spans="1:10" s="12" customFormat="1" x14ac:dyDescent="0.2">
      <c r="A36" s="24">
        <f>A35+1</f>
        <v>15</v>
      </c>
      <c r="B36" s="23" t="s">
        <v>10</v>
      </c>
      <c r="C36" s="22"/>
      <c r="D36" s="22"/>
      <c r="E36" s="21"/>
      <c r="F36" s="20"/>
      <c r="G36" s="20"/>
      <c r="H36" s="19">
        <v>292.61</v>
      </c>
      <c r="I36" s="18">
        <f>ROUND((H36/I11/12),2)</f>
        <v>0</v>
      </c>
      <c r="J36" s="11"/>
    </row>
    <row r="37" spans="1:10" s="12" customFormat="1" x14ac:dyDescent="0.2">
      <c r="A37" s="24">
        <f>A36+1</f>
        <v>16</v>
      </c>
      <c r="B37" s="26" t="s">
        <v>9</v>
      </c>
      <c r="C37" s="26"/>
      <c r="D37" s="26"/>
      <c r="E37" s="26"/>
      <c r="F37" s="20"/>
      <c r="G37" s="20"/>
      <c r="H37" s="19">
        <v>20613</v>
      </c>
      <c r="I37" s="18">
        <f>ROUND((H37/I11/12),2)</f>
        <v>0.18</v>
      </c>
      <c r="J37" s="11"/>
    </row>
    <row r="38" spans="1:10" s="12" customFormat="1" x14ac:dyDescent="0.2">
      <c r="A38" s="24">
        <f>A37+1</f>
        <v>17</v>
      </c>
      <c r="B38" s="26" t="s">
        <v>8</v>
      </c>
      <c r="C38" s="26"/>
      <c r="D38" s="26"/>
      <c r="E38" s="26"/>
      <c r="F38" s="20"/>
      <c r="G38" s="20"/>
      <c r="H38" s="19">
        <v>1680</v>
      </c>
      <c r="I38" s="18">
        <f>ROUND((H38/I11/12),2)</f>
        <v>0.01</v>
      </c>
      <c r="J38" s="11"/>
    </row>
    <row r="39" spans="1:10" s="12" customFormat="1" x14ac:dyDescent="0.2">
      <c r="A39" s="24">
        <f>A38+1</f>
        <v>18</v>
      </c>
      <c r="B39" s="23" t="s">
        <v>7</v>
      </c>
      <c r="C39" s="22"/>
      <c r="D39" s="22"/>
      <c r="E39" s="21"/>
      <c r="F39" s="20"/>
      <c r="G39" s="20"/>
      <c r="H39" s="19">
        <v>1000</v>
      </c>
      <c r="I39" s="18">
        <f>ROUND((H39/I11/12),2)</f>
        <v>0.01</v>
      </c>
      <c r="J39" s="11"/>
    </row>
    <row r="40" spans="1:10" s="12" customFormat="1" x14ac:dyDescent="0.2">
      <c r="A40" s="24">
        <f>A39+1</f>
        <v>19</v>
      </c>
      <c r="B40" s="23" t="s">
        <v>6</v>
      </c>
      <c r="C40" s="22"/>
      <c r="D40" s="22"/>
      <c r="E40" s="21"/>
      <c r="F40" s="20"/>
      <c r="G40" s="20"/>
      <c r="H40" s="19">
        <v>238575.34</v>
      </c>
      <c r="I40" s="18">
        <f>ROUND((H40/I11/12),2)</f>
        <v>2.12</v>
      </c>
      <c r="J40" s="11"/>
    </row>
    <row r="41" spans="1:10" s="12" customFormat="1" ht="15" x14ac:dyDescent="0.25">
      <c r="A41" s="24">
        <f>A40+1</f>
        <v>20</v>
      </c>
      <c r="B41" s="26" t="s">
        <v>5</v>
      </c>
      <c r="C41" s="25"/>
      <c r="D41" s="25"/>
      <c r="E41" s="25"/>
      <c r="F41" s="20"/>
      <c r="G41" s="20"/>
      <c r="H41" s="19">
        <v>37758.519999999997</v>
      </c>
      <c r="I41" s="18">
        <f>ROUND((H41/I11/12),2)</f>
        <v>0.34</v>
      </c>
      <c r="J41" s="11"/>
    </row>
    <row r="42" spans="1:10" s="12" customFormat="1" x14ac:dyDescent="0.2">
      <c r="A42" s="24">
        <f>A41+1</f>
        <v>21</v>
      </c>
      <c r="B42" s="23" t="s">
        <v>4</v>
      </c>
      <c r="C42" s="22"/>
      <c r="D42" s="22"/>
      <c r="E42" s="21"/>
      <c r="F42" s="20"/>
      <c r="G42" s="20"/>
      <c r="H42" s="19">
        <v>194018.91</v>
      </c>
      <c r="I42" s="18">
        <f>ROUND((H42/I11/12),2)</f>
        <v>1.73</v>
      </c>
      <c r="J42" s="11"/>
    </row>
    <row r="43" spans="1:10" s="12" customFormat="1" ht="12.75" thickBot="1" x14ac:dyDescent="0.25">
      <c r="A43" s="17">
        <f>A42+1</f>
        <v>22</v>
      </c>
      <c r="B43" s="16" t="s">
        <v>3</v>
      </c>
      <c r="C43" s="16"/>
      <c r="D43" s="16"/>
      <c r="E43" s="16"/>
      <c r="F43" s="15"/>
      <c r="G43" s="14"/>
      <c r="H43" s="14">
        <f>ROUND((F21/115*15),2)</f>
        <v>214261.85</v>
      </c>
      <c r="I43" s="13">
        <f>ROUND((H43/I11/12),2)</f>
        <v>1.91</v>
      </c>
      <c r="J43" s="11"/>
    </row>
    <row r="44" spans="1:10" x14ac:dyDescent="0.2">
      <c r="J44" s="11"/>
    </row>
    <row r="45" spans="1:10" x14ac:dyDescent="0.2">
      <c r="J45" s="11"/>
    </row>
    <row r="46" spans="1:10" x14ac:dyDescent="0.2">
      <c r="J46" s="11"/>
    </row>
    <row r="47" spans="1:10" x14ac:dyDescent="0.2">
      <c r="J47" s="11"/>
    </row>
    <row r="48" spans="1:10" ht="14.25" x14ac:dyDescent="0.2">
      <c r="A48" s="10"/>
      <c r="D48" s="1" t="s">
        <v>2</v>
      </c>
    </row>
    <row r="49" spans="1:9" ht="14.25" x14ac:dyDescent="0.2">
      <c r="D49" s="1" t="s">
        <v>1</v>
      </c>
      <c r="I49" s="9"/>
    </row>
    <row r="50" spans="1:9" ht="14.25" x14ac:dyDescent="0.2">
      <c r="A50" s="10"/>
      <c r="D50" s="1" t="s">
        <v>0</v>
      </c>
    </row>
    <row r="51" spans="1:9" x14ac:dyDescent="0.2">
      <c r="A51" s="1"/>
    </row>
    <row r="52" spans="1:9" ht="14.25" x14ac:dyDescent="0.2">
      <c r="A52" s="10"/>
      <c r="I52" s="9"/>
    </row>
    <row r="53" spans="1:9" ht="14.25" x14ac:dyDescent="0.2">
      <c r="I53" s="9"/>
    </row>
    <row r="61" spans="1:9" x14ac:dyDescent="0.2">
      <c r="B61" s="8"/>
      <c r="C61" s="6"/>
    </row>
    <row r="65" spans="1:10" ht="20.25" x14ac:dyDescent="0.3">
      <c r="B65" s="7"/>
      <c r="D65" s="6"/>
      <c r="E65" s="6"/>
    </row>
    <row r="66" spans="1:10" s="4" customFormat="1" x14ac:dyDescent="0.2">
      <c r="A66" s="5"/>
      <c r="B66" s="3"/>
      <c r="C66" s="3"/>
      <c r="D66" s="3"/>
      <c r="E66" s="3"/>
      <c r="F66" s="3"/>
      <c r="G66" s="3"/>
      <c r="H66" s="3"/>
      <c r="I66" s="3"/>
      <c r="J66" s="1"/>
    </row>
    <row r="67" spans="1:10" x14ac:dyDescent="0.2">
      <c r="J67" s="3"/>
    </row>
  </sheetData>
  <mergeCells count="37">
    <mergeCell ref="B42:E42"/>
    <mergeCell ref="B32:E32"/>
    <mergeCell ref="B33:E33"/>
    <mergeCell ref="B34:E34"/>
    <mergeCell ref="B35:E35"/>
    <mergeCell ref="B43:E43"/>
    <mergeCell ref="B37:E37"/>
    <mergeCell ref="B38:E38"/>
    <mergeCell ref="B39:E39"/>
    <mergeCell ref="B40:E40"/>
    <mergeCell ref="B41:E41"/>
    <mergeCell ref="B22:E22"/>
    <mergeCell ref="B23:D23"/>
    <mergeCell ref="B36:E36"/>
    <mergeCell ref="B25:E25"/>
    <mergeCell ref="B26:E26"/>
    <mergeCell ref="B27:E27"/>
    <mergeCell ref="B28:E28"/>
    <mergeCell ref="B29:E29"/>
    <mergeCell ref="B30:E30"/>
    <mergeCell ref="B31:E31"/>
    <mergeCell ref="B24:E24"/>
    <mergeCell ref="D13:E13"/>
    <mergeCell ref="B14:E14"/>
    <mergeCell ref="B15:D15"/>
    <mergeCell ref="B16:E16"/>
    <mergeCell ref="B17:E17"/>
    <mergeCell ref="B18:E18"/>
    <mergeCell ref="B19:E19"/>
    <mergeCell ref="B20:D20"/>
    <mergeCell ref="B21:E21"/>
    <mergeCell ref="B9:C9"/>
    <mergeCell ref="A1:J1"/>
    <mergeCell ref="A2:J2"/>
    <mergeCell ref="A3:J3"/>
    <mergeCell ref="B6:C6"/>
    <mergeCell ref="B7:C7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З.105а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2013-05-23T16:46:33Z</dcterms:created>
  <dcterms:modified xsi:type="dcterms:W3CDTF">2013-05-23T16:46:47Z</dcterms:modified>
</cp:coreProperties>
</file>