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Н.Р.57б" sheetId="1" r:id="rId1"/>
  </sheets>
  <calcPr calcId="145621"/>
</workbook>
</file>

<file path=xl/calcChain.xml><?xml version="1.0" encoding="utf-8"?>
<calcChain xmlns="http://schemas.openxmlformats.org/spreadsheetml/2006/main">
  <c r="I12" i="1" l="1"/>
  <c r="F16" i="1"/>
  <c r="E5" i="1" s="1"/>
  <c r="G16" i="1"/>
  <c r="E6" i="1" s="1"/>
  <c r="F17" i="1"/>
  <c r="G17" i="1"/>
  <c r="H17" i="1"/>
  <c r="F18" i="1"/>
  <c r="G18" i="1"/>
  <c r="H18" i="1"/>
  <c r="H19" i="1"/>
  <c r="F20" i="1"/>
  <c r="G20" i="1"/>
  <c r="I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I22" i="1"/>
  <c r="I23" i="1"/>
  <c r="I24" i="1"/>
  <c r="H25" i="1"/>
  <c r="H20" i="1" s="1"/>
  <c r="E8" i="1" s="1"/>
  <c r="I25" i="1"/>
  <c r="H26" i="1"/>
  <c r="I26" i="1"/>
  <c r="I27" i="1"/>
  <c r="H28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H46" i="1"/>
  <c r="I46" i="1" s="1"/>
  <c r="I20" i="1" l="1"/>
</calcChain>
</file>

<file path=xl/sharedStrings.xml><?xml version="1.0" encoding="utf-8"?>
<sst xmlns="http://schemas.openxmlformats.org/spreadsheetml/2006/main" count="53" uniqueCount="49">
  <si>
    <t>Тел. 40-55-80, 73-01-64</t>
  </si>
  <si>
    <t>Адрес: 300001, г.Тула, ул.Марата, д.35-а, офис 1</t>
  </si>
  <si>
    <t>Управляющая компания ООО"Внешстрой-Коммунсервис"</t>
  </si>
  <si>
    <t>услуги управляющей компании</t>
  </si>
  <si>
    <t>услуги связи</t>
  </si>
  <si>
    <t>услуги ИВЦ ЖКХ</t>
  </si>
  <si>
    <t>проведение экспертизы тех.отчета по реж/налад.картам</t>
  </si>
  <si>
    <t>т.о. и авар.ослуж-е отоп.оборудования крыш.котельной</t>
  </si>
  <si>
    <t>Т.о. газового хозяйства (дог.400)</t>
  </si>
  <si>
    <t>трубопечные работы (пров.дымовент.каналов от 2-х котлов)</t>
  </si>
  <si>
    <t>т.о.и освидетельствование лифта</t>
  </si>
  <si>
    <t>т.о.электротехнического оборудования</t>
  </si>
  <si>
    <t>Т.о. системы авт.пож.сигнализации</t>
  </si>
  <si>
    <t>Т.о. газового хозяйства (ВДГО)</t>
  </si>
  <si>
    <t>страхование объектов ОПО</t>
  </si>
  <si>
    <t>проезд до объектов</t>
  </si>
  <si>
    <t>периодическая проверка и очистка дымоходов</t>
  </si>
  <si>
    <t>поверка средств измерений</t>
  </si>
  <si>
    <t>обязательное обучение персонала</t>
  </si>
  <si>
    <t>лицензионный сбор</t>
  </si>
  <si>
    <t>консультация по регистрации ОПО</t>
  </si>
  <si>
    <t xml:space="preserve">израсходовано материалов, спец.одежды </t>
  </si>
  <si>
    <t>з/плата (с налогами) документоведа</t>
  </si>
  <si>
    <t>з/плата (с налогами) мастеров, рабочих</t>
  </si>
  <si>
    <t>з/плата (с нал.) дворников,уборщиков,мус/сборщиков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</si>
  <si>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</si>
  <si>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</si>
  <si>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</si>
  <si>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</si>
  <si>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здания, в т.ч. офисов</t>
  </si>
  <si>
    <t>Доходы от договоров,заключ.со стор.организациями</t>
  </si>
  <si>
    <t xml:space="preserve">Электроэнергия </t>
  </si>
  <si>
    <t xml:space="preserve">Теплоэнергия д/гор.воды и отопления </t>
  </si>
  <si>
    <t>Канализация, вода холодная - всего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</si>
  <si>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</si>
  <si>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Израсходо-вано</t>
  </si>
  <si>
    <t>Получено</t>
  </si>
  <si>
    <t>Начислено</t>
  </si>
  <si>
    <t>Наименование расходов</t>
  </si>
  <si>
    <t xml:space="preserve"> Площадь жилого дома</t>
  </si>
  <si>
    <t>Площадь офисов</t>
  </si>
  <si>
    <t>Общая площадь</t>
  </si>
  <si>
    <t>руб.</t>
  </si>
  <si>
    <t>Израсходовано</t>
  </si>
  <si>
    <t>в т.ч.получено от сторонних организаций</t>
  </si>
  <si>
    <t>Фактически получено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</si>
  <si>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ул. Н.Руднева, 57Б</t>
    </r>
  </si>
  <si>
    <t>управляющей компании ООО "Внешстрой-Коммунсервис" о выполнении условий договора</t>
  </si>
  <si>
    <r>
      <t xml:space="preserve">ОТЧЕТ </t>
    </r>
    <r>
      <rPr>
        <b/>
        <sz val="12"/>
        <rFont val="Arial Cyr"/>
        <charset val="204"/>
      </rPr>
      <t>с</t>
    </r>
    <r>
      <rPr>
        <b/>
        <sz val="14"/>
        <rFont val="Arial Cyr"/>
        <charset val="204"/>
      </rPr>
      <t xml:space="preserve"> 01.08.11г.</t>
    </r>
    <r>
      <rPr>
        <b/>
        <sz val="12"/>
        <rFont val="Arial Cyr"/>
        <charset val="204"/>
      </rPr>
      <t xml:space="preserve"> по</t>
    </r>
    <r>
      <rPr>
        <b/>
        <sz val="14"/>
        <rFont val="Arial Cyr"/>
        <charset val="204"/>
      </rPr>
      <t xml:space="preserve"> 31.12.2012 г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</si>
</sst>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vertAlign val="superscript"/>
      <sz val="7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/>
    <xf numFmtId="2" fontId="1" fillId="0" borderId="2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2" fontId="1" fillId="0" borderId="4" xfId="0" applyNumberFormat="1" applyFont="1" applyBorder="1"/>
    <xf numFmtId="2" fontId="1" fillId="0" borderId="5" xfId="0" applyNumberFormat="1" applyFont="1" applyBorder="1"/>
    <xf numFmtId="0" fontId="1" fillId="0" borderId="6" xfId="0" applyFont="1" applyBorder="1"/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2" fontId="5" fillId="0" borderId="6" xfId="0" applyNumberFormat="1" applyFont="1" applyBorder="1"/>
    <xf numFmtId="2" fontId="1" fillId="0" borderId="6" xfId="0" applyNumberFormat="1" applyFont="1" applyBorder="1"/>
    <xf numFmtId="2" fontId="5" fillId="0" borderId="5" xfId="0" applyNumberFormat="1" applyFont="1" applyBorder="1"/>
    <xf numFmtId="2" fontId="1" fillId="0" borderId="9" xfId="0" applyNumberFormat="1" applyFont="1" applyBorder="1"/>
    <xf numFmtId="0" fontId="1" fillId="0" borderId="9" xfId="0" applyFont="1" applyBorder="1"/>
    <xf numFmtId="0" fontId="5" fillId="0" borderId="10" xfId="0" applyFont="1" applyBorder="1"/>
    <xf numFmtId="0" fontId="5" fillId="0" borderId="9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9" xfId="0" applyFont="1" applyBorder="1"/>
    <xf numFmtId="2" fontId="6" fillId="2" borderId="1" xfId="0" applyNumberFormat="1" applyFont="1" applyFill="1" applyBorder="1"/>
    <xf numFmtId="2" fontId="6" fillId="3" borderId="2" xfId="0" applyNumberFormat="1" applyFont="1" applyFill="1" applyBorder="1"/>
    <xf numFmtId="2" fontId="6" fillId="3" borderId="12" xfId="0" applyNumberFormat="1" applyFont="1" applyFill="1" applyBorder="1"/>
    <xf numFmtId="0" fontId="6" fillId="0" borderId="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2" fontId="6" fillId="0" borderId="14" xfId="0" applyNumberFormat="1" applyFont="1" applyBorder="1"/>
    <xf numFmtId="2" fontId="6" fillId="3" borderId="15" xfId="0" applyNumberFormat="1" applyFont="1" applyFill="1" applyBorder="1"/>
    <xf numFmtId="0" fontId="6" fillId="3" borderId="15" xfId="0" applyFont="1" applyFill="1" applyBorder="1"/>
    <xf numFmtId="0" fontId="7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2" fontId="6" fillId="0" borderId="17" xfId="0" applyNumberFormat="1" applyFont="1" applyBorder="1"/>
    <xf numFmtId="2" fontId="6" fillId="3" borderId="6" xfId="0" applyNumberFormat="1" applyFont="1" applyFill="1" applyBorder="1"/>
    <xf numFmtId="0" fontId="6" fillId="3" borderId="6" xfId="0" applyFont="1" applyFill="1" applyBorder="1"/>
    <xf numFmtId="2" fontId="6" fillId="3" borderId="5" xfId="0" applyNumberFormat="1" applyFont="1" applyFill="1" applyBorder="1"/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9" fillId="0" borderId="0" xfId="0" applyFont="1"/>
    <xf numFmtId="2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8" xfId="0" applyNumberFormat="1" applyFont="1" applyBorder="1"/>
    <xf numFmtId="2" fontId="3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3" fillId="0" borderId="21" xfId="0" applyFont="1" applyBorder="1"/>
    <xf numFmtId="2" fontId="3" fillId="0" borderId="21" xfId="0" applyNumberFormat="1" applyFont="1" applyBorder="1" applyAlignment="1">
      <alignment horizontal="right"/>
    </xf>
    <xf numFmtId="0" fontId="1" fillId="0" borderId="21" xfId="0" applyFont="1" applyBorder="1"/>
    <xf numFmtId="2" fontId="6" fillId="0" borderId="0" xfId="0" applyNumberFormat="1" applyFont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2" fontId="5" fillId="0" borderId="0" xfId="0" applyNumberFormat="1" applyFont="1"/>
    <xf numFmtId="2" fontId="6" fillId="0" borderId="0" xfId="0" applyNumberFormat="1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6" fillId="0" borderId="21" xfId="0" applyNumberFormat="1" applyFont="1" applyBorder="1" applyAlignment="1"/>
    <xf numFmtId="0" fontId="6" fillId="0" borderId="21" xfId="0" applyFont="1" applyBorder="1" applyAlignment="1"/>
    <xf numFmtId="0" fontId="3" fillId="0" borderId="21" xfId="0" applyFont="1" applyBorder="1" applyAlignment="1">
      <alignment horizontal="left"/>
    </xf>
    <xf numFmtId="2" fontId="5" fillId="0" borderId="0" xfId="0" applyNumberFormat="1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/>
    <xf numFmtId="2" fontId="1" fillId="0" borderId="0" xfId="0" applyNumberFormat="1" applyFont="1" applyAlignment="1"/>
    <xf numFmtId="0" fontId="1" fillId="0" borderId="0" xfId="0" applyFont="1" applyBorder="1" applyAlignment="1"/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G22" sqref="G22"/>
    </sheetView>
  </sheetViews>
  <sheetFormatPr defaultRowHeight="12" x14ac:dyDescent="0.2"/>
  <cols>
    <col min="1" max="1" width="9.140625" style="3"/>
    <col min="2" max="4" width="9.140625" style="1"/>
    <col min="5" max="5" width="10.5703125" style="1" customWidth="1"/>
    <col min="6" max="6" width="9.85546875" style="1" customWidth="1"/>
    <col min="7" max="7" width="10.140625" style="1" customWidth="1"/>
    <col min="8" max="8" width="10.28515625" style="2" customWidth="1"/>
    <col min="9" max="16384" width="9.140625" style="1"/>
  </cols>
  <sheetData>
    <row r="1" spans="1:9" ht="29.25" customHeight="1" x14ac:dyDescent="0.25">
      <c r="A1" s="103" t="s">
        <v>48</v>
      </c>
      <c r="B1" s="103"/>
      <c r="C1" s="103"/>
      <c r="D1" s="103"/>
      <c r="E1" s="103"/>
      <c r="F1" s="103"/>
      <c r="G1" s="103"/>
      <c r="H1" s="103"/>
      <c r="I1" s="103"/>
    </row>
    <row r="2" spans="1:9" ht="24.75" customHeight="1" x14ac:dyDescent="0.25">
      <c r="A2" s="102" t="s">
        <v>47</v>
      </c>
      <c r="B2" s="102"/>
      <c r="C2" s="102"/>
      <c r="D2" s="102"/>
      <c r="E2" s="102"/>
      <c r="F2" s="102"/>
      <c r="G2" s="102"/>
      <c r="H2" s="102"/>
      <c r="I2" s="102"/>
    </row>
    <row r="3" spans="1:9" ht="23.25" customHeight="1" x14ac:dyDescent="0.25">
      <c r="A3" s="102" t="s">
        <v>46</v>
      </c>
      <c r="B3" s="102"/>
      <c r="C3" s="102"/>
      <c r="D3" s="102"/>
      <c r="E3" s="102"/>
      <c r="F3" s="102"/>
      <c r="G3" s="102"/>
      <c r="H3" s="102"/>
      <c r="I3" s="102"/>
    </row>
    <row r="4" spans="1:9" x14ac:dyDescent="0.2">
      <c r="B4" s="101"/>
      <c r="C4" s="101"/>
      <c r="D4" s="101"/>
      <c r="E4" s="101"/>
      <c r="F4" s="99"/>
      <c r="G4" s="99"/>
      <c r="H4" s="100"/>
      <c r="I4" s="99"/>
    </row>
    <row r="5" spans="1:9" x14ac:dyDescent="0.2">
      <c r="B5" s="95" t="s">
        <v>37</v>
      </c>
      <c r="C5" s="95"/>
      <c r="D5" s="94"/>
      <c r="E5" s="93">
        <f>SUM(F16:F20)</f>
        <v>3186767.42</v>
      </c>
      <c r="F5" s="88" t="s">
        <v>42</v>
      </c>
    </row>
    <row r="6" spans="1:9" ht="18.75" customHeight="1" x14ac:dyDescent="0.2">
      <c r="B6" s="95" t="s">
        <v>45</v>
      </c>
      <c r="C6" s="95"/>
      <c r="D6" s="94"/>
      <c r="E6" s="93">
        <f>SUM(G16:G20)</f>
        <v>2980958.4</v>
      </c>
      <c r="F6" s="88" t="s">
        <v>42</v>
      </c>
    </row>
    <row r="7" spans="1:9" x14ac:dyDescent="0.2">
      <c r="B7" s="98" t="s">
        <v>44</v>
      </c>
      <c r="C7" s="97"/>
      <c r="D7" s="86"/>
      <c r="E7" s="96">
        <v>13200</v>
      </c>
      <c r="F7" s="88" t="s">
        <v>42</v>
      </c>
    </row>
    <row r="8" spans="1:9" ht="18.75" customHeight="1" x14ac:dyDescent="0.2">
      <c r="B8" s="95" t="s">
        <v>43</v>
      </c>
      <c r="C8" s="95"/>
      <c r="D8" s="94"/>
      <c r="E8" s="93">
        <f>SUM(H16:H20)</f>
        <v>3581493.58</v>
      </c>
      <c r="F8" s="88" t="s">
        <v>42</v>
      </c>
    </row>
    <row r="9" spans="1:9" x14ac:dyDescent="0.2">
      <c r="B9" s="92"/>
      <c r="C9" s="91"/>
      <c r="D9" s="90"/>
      <c r="E9" s="89"/>
      <c r="F9" s="88"/>
    </row>
    <row r="10" spans="1:9" x14ac:dyDescent="0.2">
      <c r="B10" s="91"/>
      <c r="C10" s="91"/>
      <c r="D10" s="90"/>
      <c r="E10" s="89"/>
      <c r="F10" s="88"/>
    </row>
    <row r="11" spans="1:9" x14ac:dyDescent="0.2">
      <c r="B11" s="91"/>
      <c r="C11" s="91"/>
      <c r="D11" s="90"/>
      <c r="E11" s="89"/>
      <c r="F11" s="88"/>
    </row>
    <row r="12" spans="1:9" x14ac:dyDescent="0.2">
      <c r="B12" s="87"/>
      <c r="C12" s="87"/>
      <c r="D12" s="86"/>
      <c r="E12" s="85"/>
      <c r="G12" s="84"/>
      <c r="H12" s="83" t="s">
        <v>41</v>
      </c>
      <c r="I12" s="82">
        <f>I13+I14</f>
        <v>6547.6</v>
      </c>
    </row>
    <row r="13" spans="1:9" x14ac:dyDescent="0.2">
      <c r="G13" s="81"/>
      <c r="H13" s="80" t="s">
        <v>40</v>
      </c>
      <c r="I13" s="79">
        <v>453</v>
      </c>
    </row>
    <row r="14" spans="1:9" ht="13.5" thickBot="1" x14ac:dyDescent="0.25">
      <c r="B14" s="78"/>
      <c r="C14" s="77"/>
      <c r="D14" s="76"/>
      <c r="E14" s="75"/>
      <c r="F14" s="75"/>
      <c r="G14" s="74"/>
      <c r="H14" s="73" t="s">
        <v>39</v>
      </c>
      <c r="I14" s="72">
        <v>6094.6</v>
      </c>
    </row>
    <row r="15" spans="1:9" ht="18" x14ac:dyDescent="0.2">
      <c r="A15" s="71"/>
      <c r="B15" s="70" t="s">
        <v>38</v>
      </c>
      <c r="C15" s="70"/>
      <c r="D15" s="70"/>
      <c r="E15" s="70"/>
      <c r="F15" s="69" t="s">
        <v>37</v>
      </c>
      <c r="G15" s="69" t="s">
        <v>36</v>
      </c>
      <c r="H15" s="68" t="s">
        <v>35</v>
      </c>
      <c r="I15" s="67" t="s">
        <v>34</v>
      </c>
    </row>
    <row r="16" spans="1:9" x14ac:dyDescent="0.2">
      <c r="A16" s="66"/>
      <c r="B16" s="65" t="s">
        <v>33</v>
      </c>
      <c r="C16" s="65"/>
      <c r="D16" s="65"/>
      <c r="E16" s="65"/>
      <c r="F16" s="60">
        <f>44259.58+20270.53+6136.4+2272</f>
        <v>72938.509999999995</v>
      </c>
      <c r="G16" s="59">
        <f>42190.67+19671.51+1920.77+227.2</f>
        <v>64010.149999999987</v>
      </c>
      <c r="H16" s="58">
        <v>85290.64</v>
      </c>
      <c r="I16" s="57"/>
    </row>
    <row r="17" spans="1:9" x14ac:dyDescent="0.2">
      <c r="A17" s="64"/>
      <c r="B17" s="63" t="s">
        <v>32</v>
      </c>
      <c r="C17" s="62"/>
      <c r="D17" s="62"/>
      <c r="E17" s="61"/>
      <c r="F17" s="60">
        <f>24016.92+529133.55+125609.74</f>
        <v>678760.21000000008</v>
      </c>
      <c r="G17" s="59">
        <f>33825.51+578379.74+31138.36</f>
        <v>643343.61</v>
      </c>
      <c r="H17" s="58">
        <f>692109.04+24016.92</f>
        <v>716125.96000000008</v>
      </c>
      <c r="I17" s="57"/>
    </row>
    <row r="18" spans="1:9" x14ac:dyDescent="0.2">
      <c r="A18" s="64"/>
      <c r="B18" s="63" t="s">
        <v>31</v>
      </c>
      <c r="C18" s="62"/>
      <c r="D18" s="62"/>
      <c r="E18" s="61"/>
      <c r="F18" s="60">
        <f>184471.4+953.87+90650.27+11671.35+39271.77-1158.59</f>
        <v>325860.06999999995</v>
      </c>
      <c r="G18" s="59">
        <f>173147.59+117854.79+9636.27+10439.55</f>
        <v>311078.2</v>
      </c>
      <c r="H18" s="58">
        <f>462045.64+953.87+139.51-1158.59</f>
        <v>461980.43</v>
      </c>
      <c r="I18" s="57"/>
    </row>
    <row r="19" spans="1:9" x14ac:dyDescent="0.2">
      <c r="A19" s="56"/>
      <c r="B19" s="55" t="s">
        <v>30</v>
      </c>
      <c r="C19" s="54"/>
      <c r="D19" s="54"/>
      <c r="E19" s="53"/>
      <c r="F19" s="51"/>
      <c r="G19" s="52">
        <v>13200</v>
      </c>
      <c r="H19" s="51">
        <f>ROUND((G19*0.01),2)</f>
        <v>132</v>
      </c>
      <c r="I19" s="50"/>
    </row>
    <row r="20" spans="1:9" ht="12.75" thickBot="1" x14ac:dyDescent="0.25">
      <c r="A20" s="49"/>
      <c r="B20" s="48" t="s">
        <v>29</v>
      </c>
      <c r="C20" s="48"/>
      <c r="D20" s="48"/>
      <c r="E20" s="48"/>
      <c r="F20" s="47">
        <f>1456856.28+45931.5+606420.85</f>
        <v>2109208.63</v>
      </c>
      <c r="G20" s="46">
        <f>1780218.75+169107.69</f>
        <v>1949326.44</v>
      </c>
      <c r="H20" s="46">
        <f>SUM(H21:H46)</f>
        <v>2317964.5499999998</v>
      </c>
      <c r="I20" s="45">
        <f>SUM(I21:I46)</f>
        <v>20.809999999999995</v>
      </c>
    </row>
    <row r="21" spans="1:9" x14ac:dyDescent="0.2">
      <c r="A21" s="43">
        <v>1</v>
      </c>
      <c r="B21" s="42" t="s">
        <v>28</v>
      </c>
      <c r="C21" s="42"/>
      <c r="D21" s="42"/>
      <c r="E21" s="42"/>
      <c r="F21" s="44"/>
      <c r="G21" s="40"/>
      <c r="H21" s="39">
        <v>1803</v>
      </c>
      <c r="I21" s="24">
        <f>ROUND((H21/I12/17),2)</f>
        <v>0.02</v>
      </c>
    </row>
    <row r="22" spans="1:9" x14ac:dyDescent="0.2">
      <c r="A22" s="43">
        <f>A21+1</f>
        <v>2</v>
      </c>
      <c r="B22" s="42" t="s">
        <v>27</v>
      </c>
      <c r="C22" s="42"/>
      <c r="D22" s="42"/>
      <c r="E22" s="42"/>
      <c r="F22" s="41"/>
      <c r="G22" s="40"/>
      <c r="H22" s="39">
        <v>339.85</v>
      </c>
      <c r="I22" s="24">
        <f>ROUND((H22/I12/17),2)</f>
        <v>0</v>
      </c>
    </row>
    <row r="23" spans="1:9" x14ac:dyDescent="0.2">
      <c r="A23" s="23">
        <f>A22+1</f>
        <v>3</v>
      </c>
      <c r="B23" s="35" t="s">
        <v>26</v>
      </c>
      <c r="C23" s="35"/>
      <c r="D23" s="35"/>
      <c r="E23" s="35"/>
      <c r="F23" s="38"/>
      <c r="G23" s="26"/>
      <c r="H23" s="37">
        <v>292.5</v>
      </c>
      <c r="I23" s="24">
        <f>ROUND((H23/I12/17),2)</f>
        <v>0</v>
      </c>
    </row>
    <row r="24" spans="1:9" x14ac:dyDescent="0.2">
      <c r="A24" s="23">
        <f>A23+1</f>
        <v>4</v>
      </c>
      <c r="B24" s="29" t="s">
        <v>25</v>
      </c>
      <c r="C24" s="28"/>
      <c r="D24" s="28"/>
      <c r="E24" s="27"/>
      <c r="F24" s="38"/>
      <c r="G24" s="26"/>
      <c r="H24" s="37">
        <v>20506</v>
      </c>
      <c r="I24" s="24">
        <f>ROUND((H24/I12/17),2)</f>
        <v>0.18</v>
      </c>
    </row>
    <row r="25" spans="1:9" ht="12" customHeight="1" x14ac:dyDescent="0.2">
      <c r="A25" s="23">
        <f>A24+1</f>
        <v>5</v>
      </c>
      <c r="B25" s="35" t="s">
        <v>24</v>
      </c>
      <c r="C25" s="35"/>
      <c r="D25" s="35"/>
      <c r="E25" s="35"/>
      <c r="F25" s="38"/>
      <c r="G25" s="26"/>
      <c r="H25" s="37">
        <f>158236.61+48095.17</f>
        <v>206331.77999999997</v>
      </c>
      <c r="I25" s="24">
        <f>ROUND((H25/I12/17),2)</f>
        <v>1.85</v>
      </c>
    </row>
    <row r="26" spans="1:9" ht="12" customHeight="1" x14ac:dyDescent="0.2">
      <c r="A26" s="23">
        <f>A25+1</f>
        <v>6</v>
      </c>
      <c r="B26" s="35" t="s">
        <v>23</v>
      </c>
      <c r="C26" s="35"/>
      <c r="D26" s="35"/>
      <c r="E26" s="35"/>
      <c r="F26" s="36"/>
      <c r="G26" s="26"/>
      <c r="H26" s="37">
        <f>278789.09-H27</f>
        <v>264283.95</v>
      </c>
      <c r="I26" s="24">
        <f>ROUND((H26/I12/17),2)</f>
        <v>2.37</v>
      </c>
    </row>
    <row r="27" spans="1:9" ht="12" customHeight="1" x14ac:dyDescent="0.2">
      <c r="A27" s="23">
        <f>A26+1</f>
        <v>7</v>
      </c>
      <c r="B27" s="35" t="s">
        <v>22</v>
      </c>
      <c r="C27" s="35"/>
      <c r="D27" s="35"/>
      <c r="E27" s="35"/>
      <c r="F27" s="36"/>
      <c r="G27" s="26"/>
      <c r="H27" s="37">
        <v>14505.14</v>
      </c>
      <c r="I27" s="24">
        <f>ROUND((H27/I14/17),2)</f>
        <v>0.14000000000000001</v>
      </c>
    </row>
    <row r="28" spans="1:9" ht="12" customHeight="1" x14ac:dyDescent="0.2">
      <c r="A28" s="23">
        <f>A27+1</f>
        <v>8</v>
      </c>
      <c r="B28" s="35" t="s">
        <v>21</v>
      </c>
      <c r="C28" s="35"/>
      <c r="D28" s="35"/>
      <c r="E28" s="35"/>
      <c r="F28" s="36"/>
      <c r="G28" s="26"/>
      <c r="H28" s="37">
        <f>1602.16+42539.85</f>
        <v>44142.01</v>
      </c>
      <c r="I28" s="24">
        <f>ROUND((H28/I12/17),2)</f>
        <v>0.4</v>
      </c>
    </row>
    <row r="29" spans="1:9" ht="12" customHeight="1" x14ac:dyDescent="0.2">
      <c r="A29" s="23">
        <f>A28+1</f>
        <v>9</v>
      </c>
      <c r="B29" s="29" t="s">
        <v>20</v>
      </c>
      <c r="C29" s="28"/>
      <c r="D29" s="28"/>
      <c r="E29" s="27"/>
      <c r="F29" s="36"/>
      <c r="G29" s="26"/>
      <c r="H29" s="25">
        <v>2450</v>
      </c>
      <c r="I29" s="24">
        <f>ROUND((H29/I12/17),2)</f>
        <v>0.02</v>
      </c>
    </row>
    <row r="30" spans="1:9" ht="12" customHeight="1" x14ac:dyDescent="0.2">
      <c r="A30" s="23">
        <f>A29+1</f>
        <v>10</v>
      </c>
      <c r="B30" s="29" t="s">
        <v>19</v>
      </c>
      <c r="C30" s="28"/>
      <c r="D30" s="28"/>
      <c r="E30" s="27"/>
      <c r="F30" s="36"/>
      <c r="G30" s="26"/>
      <c r="H30" s="25">
        <v>2600</v>
      </c>
      <c r="I30" s="24">
        <f>ROUND((H30/I12/17),2)</f>
        <v>0.02</v>
      </c>
    </row>
    <row r="31" spans="1:9" ht="12" customHeight="1" x14ac:dyDescent="0.2">
      <c r="A31" s="23">
        <f>A30+1</f>
        <v>11</v>
      </c>
      <c r="B31" s="29" t="s">
        <v>18</v>
      </c>
      <c r="C31" s="28"/>
      <c r="D31" s="28"/>
      <c r="E31" s="27"/>
      <c r="F31" s="26"/>
      <c r="G31" s="26"/>
      <c r="H31" s="25">
        <v>364.84</v>
      </c>
      <c r="I31" s="24">
        <f>ROUND((H31/I12/17),2)</f>
        <v>0</v>
      </c>
    </row>
    <row r="32" spans="1:9" ht="12" customHeight="1" x14ac:dyDescent="0.2">
      <c r="A32" s="23">
        <f>A31+1</f>
        <v>12</v>
      </c>
      <c r="B32" s="29" t="s">
        <v>17</v>
      </c>
      <c r="C32" s="28"/>
      <c r="D32" s="28"/>
      <c r="E32" s="27"/>
      <c r="F32" s="26"/>
      <c r="G32" s="26"/>
      <c r="H32" s="25">
        <v>17919.71</v>
      </c>
      <c r="I32" s="24">
        <f>ROUND((H32/I12/17),2)</f>
        <v>0.16</v>
      </c>
    </row>
    <row r="33" spans="1:9" ht="12" customHeight="1" x14ac:dyDescent="0.2">
      <c r="A33" s="23">
        <f>A32+1</f>
        <v>13</v>
      </c>
      <c r="B33" s="29" t="s">
        <v>16</v>
      </c>
      <c r="C33" s="28"/>
      <c r="D33" s="28"/>
      <c r="E33" s="27"/>
      <c r="F33" s="26"/>
      <c r="G33" s="26"/>
      <c r="H33" s="25">
        <v>3991.68</v>
      </c>
      <c r="I33" s="24">
        <f>ROUND((H33/I12/17),2)</f>
        <v>0.04</v>
      </c>
    </row>
    <row r="34" spans="1:9" ht="12" customHeight="1" x14ac:dyDescent="0.2">
      <c r="A34" s="23">
        <f>A33+1</f>
        <v>14</v>
      </c>
      <c r="B34" s="29" t="s">
        <v>15</v>
      </c>
      <c r="C34" s="28"/>
      <c r="D34" s="28"/>
      <c r="E34" s="27"/>
      <c r="F34" s="26"/>
      <c r="G34" s="26"/>
      <c r="H34" s="25">
        <v>2038.9</v>
      </c>
      <c r="I34" s="24">
        <f>ROUND((H34/I12/17),2)</f>
        <v>0.02</v>
      </c>
    </row>
    <row r="35" spans="1:9" ht="12" customHeight="1" x14ac:dyDescent="0.2">
      <c r="A35" s="23">
        <f>A34+1</f>
        <v>15</v>
      </c>
      <c r="B35" s="29" t="s">
        <v>14</v>
      </c>
      <c r="C35" s="28"/>
      <c r="D35" s="28"/>
      <c r="E35" s="27"/>
      <c r="F35" s="26"/>
      <c r="G35" s="26"/>
      <c r="H35" s="25">
        <v>23400</v>
      </c>
      <c r="I35" s="24">
        <f>ROUND((H35/I12/17),2)</f>
        <v>0.21</v>
      </c>
    </row>
    <row r="36" spans="1:9" ht="12" customHeight="1" x14ac:dyDescent="0.25">
      <c r="A36" s="23">
        <f>A35+1</f>
        <v>16</v>
      </c>
      <c r="B36" s="29" t="s">
        <v>13</v>
      </c>
      <c r="C36" s="34"/>
      <c r="D36" s="34"/>
      <c r="E36" s="33"/>
      <c r="F36" s="26"/>
      <c r="G36" s="26"/>
      <c r="H36" s="25">
        <v>1479.5</v>
      </c>
      <c r="I36" s="24">
        <f>ROUND((H36/I12/17),2)</f>
        <v>0.01</v>
      </c>
    </row>
    <row r="37" spans="1:9" ht="12" customHeight="1" x14ac:dyDescent="0.2">
      <c r="A37" s="23">
        <f>A36+1</f>
        <v>17</v>
      </c>
      <c r="B37" s="35" t="s">
        <v>12</v>
      </c>
      <c r="C37" s="35"/>
      <c r="D37" s="35"/>
      <c r="E37" s="35"/>
      <c r="F37" s="26"/>
      <c r="G37" s="26"/>
      <c r="H37" s="25">
        <v>110686.52</v>
      </c>
      <c r="I37" s="24">
        <f>ROUND((H37/I12/17),2)</f>
        <v>0.99</v>
      </c>
    </row>
    <row r="38" spans="1:9" ht="12" customHeight="1" x14ac:dyDescent="0.25">
      <c r="A38" s="23">
        <f>A37+1</f>
        <v>18</v>
      </c>
      <c r="B38" s="29" t="s">
        <v>11</v>
      </c>
      <c r="C38" s="34"/>
      <c r="D38" s="34"/>
      <c r="E38" s="33"/>
      <c r="F38" s="26"/>
      <c r="G38" s="26"/>
      <c r="H38" s="25">
        <v>29077.23</v>
      </c>
      <c r="I38" s="24">
        <f>ROUND((H38/I12/17),2)</f>
        <v>0.26</v>
      </c>
    </row>
    <row r="39" spans="1:9" ht="12" customHeight="1" x14ac:dyDescent="0.2">
      <c r="A39" s="23">
        <f>A38+1</f>
        <v>19</v>
      </c>
      <c r="B39" s="29" t="s">
        <v>10</v>
      </c>
      <c r="C39" s="28"/>
      <c r="D39" s="28"/>
      <c r="E39" s="27"/>
      <c r="F39" s="26"/>
      <c r="G39" s="26"/>
      <c r="H39" s="25">
        <v>222064.84</v>
      </c>
      <c r="I39" s="24">
        <f>ROUND((H39/I12/17),2)</f>
        <v>2</v>
      </c>
    </row>
    <row r="40" spans="1:9" ht="22.5" customHeight="1" x14ac:dyDescent="0.2">
      <c r="A40" s="23">
        <f>A39+1</f>
        <v>20</v>
      </c>
      <c r="B40" s="32" t="s">
        <v>9</v>
      </c>
      <c r="C40" s="31"/>
      <c r="D40" s="31"/>
      <c r="E40" s="30"/>
      <c r="F40" s="26"/>
      <c r="G40" s="26"/>
      <c r="H40" s="25">
        <v>3742.84</v>
      </c>
      <c r="I40" s="24">
        <f>ROUND((H40/I12/17),2)</f>
        <v>0.03</v>
      </c>
    </row>
    <row r="41" spans="1:9" ht="12" customHeight="1" x14ac:dyDescent="0.2">
      <c r="A41" s="23">
        <f>A40+1</f>
        <v>21</v>
      </c>
      <c r="B41" s="29" t="s">
        <v>8</v>
      </c>
      <c r="C41" s="28"/>
      <c r="D41" s="28"/>
      <c r="E41" s="27"/>
      <c r="F41" s="26"/>
      <c r="G41" s="26"/>
      <c r="H41" s="25">
        <v>89777.77</v>
      </c>
      <c r="I41" s="24">
        <f>ROUND((H41/I12/17),2)</f>
        <v>0.81</v>
      </c>
    </row>
    <row r="42" spans="1:9" ht="15" customHeight="1" x14ac:dyDescent="0.2">
      <c r="A42" s="23">
        <f>A41+1</f>
        <v>22</v>
      </c>
      <c r="B42" s="29" t="s">
        <v>7</v>
      </c>
      <c r="C42" s="28"/>
      <c r="D42" s="28"/>
      <c r="E42" s="27"/>
      <c r="F42" s="26"/>
      <c r="G42" s="26"/>
      <c r="H42" s="25">
        <v>600000</v>
      </c>
      <c r="I42" s="24">
        <f>ROUND((H42/I12/17),2)</f>
        <v>5.39</v>
      </c>
    </row>
    <row r="43" spans="1:9" ht="12" customHeight="1" x14ac:dyDescent="0.2">
      <c r="A43" s="23">
        <f>A42+1</f>
        <v>23</v>
      </c>
      <c r="B43" s="29" t="s">
        <v>6</v>
      </c>
      <c r="C43" s="28"/>
      <c r="D43" s="28"/>
      <c r="E43" s="27"/>
      <c r="F43" s="26"/>
      <c r="G43" s="26"/>
      <c r="H43" s="25">
        <v>4900</v>
      </c>
      <c r="I43" s="24">
        <f>ROUND((H43/I12/17),2)</f>
        <v>0.04</v>
      </c>
    </row>
    <row r="44" spans="1:9" ht="12" customHeight="1" x14ac:dyDescent="0.2">
      <c r="A44" s="23">
        <f>A43+1</f>
        <v>24</v>
      </c>
      <c r="B44" s="29" t="s">
        <v>5</v>
      </c>
      <c r="C44" s="28"/>
      <c r="D44" s="28"/>
      <c r="E44" s="27"/>
      <c r="F44" s="26"/>
      <c r="G44" s="26"/>
      <c r="H44" s="25">
        <v>104299.12</v>
      </c>
      <c r="I44" s="24">
        <f>ROUND((H44/I12/17),2)</f>
        <v>0.94</v>
      </c>
    </row>
    <row r="45" spans="1:9" ht="12" customHeight="1" x14ac:dyDescent="0.2">
      <c r="A45" s="23">
        <f>A44+1</f>
        <v>25</v>
      </c>
      <c r="B45" s="29" t="s">
        <v>4</v>
      </c>
      <c r="C45" s="28"/>
      <c r="D45" s="28"/>
      <c r="E45" s="27"/>
      <c r="F45" s="26"/>
      <c r="G45" s="26"/>
      <c r="H45" s="25">
        <v>135.5</v>
      </c>
      <c r="I45" s="24">
        <f>ROUND((H45/I12/17),2)</f>
        <v>0</v>
      </c>
    </row>
    <row r="46" spans="1:9" ht="12" customHeight="1" thickBot="1" x14ac:dyDescent="0.25">
      <c r="A46" s="23">
        <f>A45+1</f>
        <v>26</v>
      </c>
      <c r="B46" s="22" t="s">
        <v>3</v>
      </c>
      <c r="C46" s="22"/>
      <c r="D46" s="22"/>
      <c r="E46" s="22"/>
      <c r="F46" s="21"/>
      <c r="G46" s="20"/>
      <c r="H46" s="19">
        <f>ROUND((F20/135*35),2)</f>
        <v>546831.87</v>
      </c>
      <c r="I46" s="18">
        <f>ROUND((H46/I12/17),2)</f>
        <v>4.91</v>
      </c>
    </row>
    <row r="47" spans="1:9" ht="12" customHeight="1" x14ac:dyDescent="0.2">
      <c r="H47" s="17"/>
    </row>
    <row r="48" spans="1:9" ht="12" customHeight="1" x14ac:dyDescent="0.2">
      <c r="H48" s="16"/>
      <c r="I48" s="2"/>
    </row>
    <row r="49" spans="1:8" ht="12" customHeight="1" x14ac:dyDescent="0.2"/>
    <row r="50" spans="1:8" s="13" customFormat="1" ht="12.75" customHeight="1" x14ac:dyDescent="0.25">
      <c r="A50" s="15"/>
      <c r="E50" s="1" t="s">
        <v>2</v>
      </c>
      <c r="H50" s="14"/>
    </row>
    <row r="51" spans="1:8" x14ac:dyDescent="0.2">
      <c r="E51" s="1" t="s">
        <v>1</v>
      </c>
    </row>
    <row r="52" spans="1:8" s="13" customFormat="1" ht="15" x14ac:dyDescent="0.25">
      <c r="E52" s="1" t="s">
        <v>0</v>
      </c>
      <c r="H52" s="14"/>
    </row>
    <row r="54" spans="1:8" s="13" customFormat="1" ht="15" x14ac:dyDescent="0.25">
      <c r="H54" s="14"/>
    </row>
    <row r="66" spans="1:9" ht="20.25" x14ac:dyDescent="0.3">
      <c r="B66" s="12"/>
      <c r="D66" s="11"/>
      <c r="E66" s="11"/>
    </row>
    <row r="67" spans="1:9" s="5" customFormat="1" x14ac:dyDescent="0.2">
      <c r="A67" s="8"/>
      <c r="B67" s="9"/>
      <c r="C67" s="9"/>
      <c r="D67" s="9"/>
      <c r="E67" s="9"/>
      <c r="F67" s="9"/>
      <c r="G67" s="9"/>
      <c r="H67" s="10"/>
      <c r="I67" s="9"/>
    </row>
    <row r="68" spans="1:9" s="5" customFormat="1" x14ac:dyDescent="0.2">
      <c r="A68" s="8"/>
      <c r="H68" s="6"/>
    </row>
    <row r="69" spans="1:9" s="5" customFormat="1" x14ac:dyDescent="0.2">
      <c r="A69" s="8"/>
      <c r="B69" s="7"/>
      <c r="C69" s="7"/>
      <c r="D69" s="7"/>
      <c r="E69" s="7"/>
      <c r="H69" s="6"/>
    </row>
    <row r="70" spans="1:9" ht="15" x14ac:dyDescent="0.25">
      <c r="B70" s="4"/>
      <c r="C70" s="4"/>
      <c r="D70" s="4"/>
      <c r="E70" s="4"/>
    </row>
    <row r="71" spans="1:9" ht="15" x14ac:dyDescent="0.25">
      <c r="B71" s="4"/>
      <c r="C71" s="4"/>
      <c r="D71" s="4"/>
      <c r="E71" s="4"/>
    </row>
    <row r="72" spans="1:9" ht="15" x14ac:dyDescent="0.25">
      <c r="B72" s="4"/>
      <c r="C72" s="4"/>
      <c r="D72" s="4"/>
      <c r="E72" s="4"/>
    </row>
    <row r="73" spans="1:9" ht="15" x14ac:dyDescent="0.25">
      <c r="B73" s="4"/>
      <c r="C73" s="4"/>
      <c r="D73" s="4"/>
      <c r="E73" s="4"/>
    </row>
    <row r="74" spans="1:9" ht="15" x14ac:dyDescent="0.25">
      <c r="B74" s="4"/>
      <c r="C74" s="4"/>
      <c r="D74" s="4"/>
      <c r="E74" s="4"/>
    </row>
    <row r="75" spans="1:9" ht="15" x14ac:dyDescent="0.25">
      <c r="B75" s="4"/>
      <c r="C75" s="4"/>
      <c r="D75" s="4"/>
      <c r="E75" s="4"/>
    </row>
    <row r="76" spans="1:9" ht="15" x14ac:dyDescent="0.25">
      <c r="B76" s="4"/>
      <c r="C76" s="4"/>
      <c r="D76" s="4"/>
      <c r="E76" s="4"/>
    </row>
    <row r="77" spans="1:9" ht="15" x14ac:dyDescent="0.25">
      <c r="B77" s="4"/>
      <c r="C77" s="4"/>
      <c r="D77" s="4"/>
      <c r="E77" s="4"/>
    </row>
    <row r="78" spans="1:9" ht="15" x14ac:dyDescent="0.25">
      <c r="B78" s="4"/>
      <c r="C78" s="4"/>
      <c r="D78" s="4"/>
      <c r="E78" s="4"/>
    </row>
    <row r="79" spans="1:9" ht="15" x14ac:dyDescent="0.25">
      <c r="B79" s="4"/>
      <c r="C79" s="4"/>
      <c r="D79" s="4"/>
      <c r="E79" s="4"/>
    </row>
    <row r="80" spans="1:9" ht="15" x14ac:dyDescent="0.25">
      <c r="B80" s="4"/>
      <c r="C80" s="4"/>
      <c r="D80" s="4"/>
      <c r="E80" s="4"/>
    </row>
    <row r="81" spans="2:5" ht="15" x14ac:dyDescent="0.25">
      <c r="B81" s="4"/>
      <c r="C81" s="4"/>
      <c r="D81" s="4"/>
      <c r="E81" s="4"/>
    </row>
    <row r="82" spans="2:5" ht="15" x14ac:dyDescent="0.25">
      <c r="B82" s="4"/>
      <c r="C82" s="4"/>
      <c r="D82" s="4"/>
      <c r="E82" s="4"/>
    </row>
    <row r="83" spans="2:5" ht="15" x14ac:dyDescent="0.25">
      <c r="B83" s="4"/>
      <c r="C83" s="4"/>
      <c r="D83" s="4"/>
      <c r="E83" s="4"/>
    </row>
    <row r="84" spans="2:5" ht="15" x14ac:dyDescent="0.25">
      <c r="B84" s="4"/>
      <c r="C84" s="4"/>
      <c r="D84" s="4"/>
      <c r="E84" s="4"/>
    </row>
    <row r="85" spans="2:5" ht="15" x14ac:dyDescent="0.25">
      <c r="B85" s="4"/>
      <c r="C85" s="4"/>
      <c r="D85" s="4"/>
      <c r="E85" s="4"/>
    </row>
  </sheetData>
  <mergeCells count="57">
    <mergeCell ref="A1:I1"/>
    <mergeCell ref="A2:I2"/>
    <mergeCell ref="A3:I3"/>
    <mergeCell ref="B5:C5"/>
    <mergeCell ref="B6:C6"/>
    <mergeCell ref="B8:C8"/>
    <mergeCell ref="B25:E25"/>
    <mergeCell ref="B26:E26"/>
    <mergeCell ref="B12:C12"/>
    <mergeCell ref="E14:F14"/>
    <mergeCell ref="B15:E15"/>
    <mergeCell ref="B16:E16"/>
    <mergeCell ref="B36:E36"/>
    <mergeCell ref="B37:E37"/>
    <mergeCell ref="B38:E38"/>
    <mergeCell ref="B27:E27"/>
    <mergeCell ref="B19:E19"/>
    <mergeCell ref="B20:E20"/>
    <mergeCell ref="B21:E21"/>
    <mergeCell ref="B22:E22"/>
    <mergeCell ref="B23:E23"/>
    <mergeCell ref="B24:E24"/>
    <mergeCell ref="B46:E46"/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40:E40"/>
    <mergeCell ref="B41:E41"/>
    <mergeCell ref="B42:E42"/>
    <mergeCell ref="B43:E43"/>
    <mergeCell ref="B44:E44"/>
    <mergeCell ref="B45:E45"/>
    <mergeCell ref="B77:E77"/>
    <mergeCell ref="B78:E78"/>
    <mergeCell ref="B79:E79"/>
    <mergeCell ref="B80:E80"/>
    <mergeCell ref="B81:E81"/>
    <mergeCell ref="B69:E69"/>
    <mergeCell ref="B70:E70"/>
    <mergeCell ref="B71:E71"/>
    <mergeCell ref="B72:E72"/>
    <mergeCell ref="B17:E17"/>
    <mergeCell ref="B18:E18"/>
    <mergeCell ref="B83:E83"/>
    <mergeCell ref="B84:E84"/>
    <mergeCell ref="B85:E85"/>
    <mergeCell ref="B82:E82"/>
    <mergeCell ref="B73:E73"/>
    <mergeCell ref="B74:E74"/>
    <mergeCell ref="B75:E75"/>
    <mergeCell ref="B76:E7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Н.Р.57б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2013-05-23T16:49:52Z</dcterms:created>
  <dcterms:modified xsi:type="dcterms:W3CDTF">2013-05-23T16:49:59Z</dcterms:modified>
</cp:coreProperties>
</file>