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7235" windowHeight="7995"/>
  </bookViews>
  <sheets>
    <sheet name="П.19" sheetId="1" r:id="rId1"/>
  </sheets>
  <calcPr calcId="145621"/>
</workbook>
</file>

<file path=xl/calcChain.xml><?xml version="1.0" encoding="utf-8"?>
<calcChain xmlns="http://schemas.openxmlformats.org/spreadsheetml/2006/main">
  <c r="I10" i="1" l="1"/>
  <c r="I28" i="1" s="1"/>
  <c r="F15" i="1"/>
  <c r="E4" i="1" s="1"/>
  <c r="G15" i="1"/>
  <c r="E6" i="1" s="1"/>
  <c r="F16" i="1"/>
  <c r="G16" i="1"/>
  <c r="H16" i="1"/>
  <c r="F17" i="1"/>
  <c r="G17" i="1"/>
  <c r="H17" i="1"/>
  <c r="H18" i="1"/>
  <c r="F19" i="1"/>
  <c r="G19" i="1"/>
  <c r="I20" i="1"/>
  <c r="A21" i="1"/>
  <c r="A22" i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I22" i="1"/>
  <c r="I24" i="1"/>
  <c r="I26" i="1"/>
  <c r="H27" i="1"/>
  <c r="H19" i="1" s="1"/>
  <c r="I27" i="1"/>
  <c r="I29" i="1"/>
  <c r="I31" i="1"/>
  <c r="I33" i="1"/>
  <c r="I35" i="1"/>
  <c r="I37" i="1"/>
  <c r="H39" i="1"/>
  <c r="I39" i="1" s="1"/>
  <c r="I41" i="1"/>
  <c r="I43" i="1"/>
  <c r="I45" i="1"/>
  <c r="I47" i="1"/>
  <c r="H49" i="1"/>
  <c r="I49" i="1" s="1"/>
  <c r="E8" i="1" l="1"/>
  <c r="I48" i="1"/>
  <c r="I46" i="1"/>
  <c r="I44" i="1"/>
  <c r="I42" i="1"/>
  <c r="I40" i="1"/>
  <c r="I25" i="1"/>
  <c r="I23" i="1"/>
  <c r="I21" i="1"/>
  <c r="H14" i="1"/>
  <c r="I38" i="1"/>
  <c r="I36" i="1"/>
  <c r="I34" i="1"/>
  <c r="I32" i="1"/>
  <c r="I30" i="1"/>
  <c r="G14" i="1"/>
  <c r="F14" i="1"/>
  <c r="I19" i="1" l="1"/>
</calcChain>
</file>

<file path=xl/sharedStrings.xml><?xml version="1.0" encoding="utf-8"?>
<sst xmlns="http://schemas.openxmlformats.org/spreadsheetml/2006/main" count="57" uniqueCount="54">
  <si>
    <t>тел. 40-55-80,73-01-64</t>
  </si>
  <si>
    <t>адрес: г.Тула, ул.Марата, д.35а, офис1</t>
  </si>
  <si>
    <t>Управляющая компания ООО "Внешстрой-Коммунсервис"</t>
  </si>
  <si>
    <t>услуги управляющей компании</t>
  </si>
  <si>
    <t>услуги ИВЦ</t>
  </si>
  <si>
    <t>трубопечные работы</t>
  </si>
  <si>
    <t>поверка средств измерений крышной котельной</t>
  </si>
  <si>
    <t>т.о. и освидетельствование лифтов</t>
  </si>
  <si>
    <t>тех.и ав.обслуживание крышной котельной</t>
  </si>
  <si>
    <t>т.о. наружних газовых сетей</t>
  </si>
  <si>
    <t>т.о.газового хозяйства (дог.400)</t>
  </si>
  <si>
    <t>т.о. газового хозяйства ВДГО</t>
  </si>
  <si>
    <t>потери х/х в ТП</t>
  </si>
  <si>
    <t>т.о электротехнического оборудования</t>
  </si>
  <si>
    <t>сушка стен</t>
  </si>
  <si>
    <t>стаховой полис на объекты ОПО</t>
  </si>
  <si>
    <t>ремонт и обсл.э/оборудования,ревизия э/щитков</t>
  </si>
  <si>
    <t>ремонт блока CBS-10-002</t>
  </si>
  <si>
    <t>расходы на получение посылки</t>
  </si>
  <si>
    <t>проезд до объектов</t>
  </si>
  <si>
    <t>пер.пров.вентканалов от газ.приборов и в санузлах</t>
  </si>
  <si>
    <t>проверка и очистка вентканалов -вызов к клиенту</t>
  </si>
  <si>
    <t>обязательное обучение персонала</t>
  </si>
  <si>
    <t>обслуживание теплоузлов</t>
  </si>
  <si>
    <t>мех.уборка придомовой территории</t>
  </si>
  <si>
    <t>израсходовано материалов, спец.одежды</t>
  </si>
  <si>
    <t>з/плата (с налогами)  документоведа</t>
  </si>
  <si>
    <t>з/плата (с налогами)  мастеров, рабочих</t>
  </si>
  <si>
    <t>з/плата (с налогами) дворников,уборщ.,мус.подъездов</t>
  </si>
  <si>
    <t>вывоз мусора</t>
  </si>
  <si>
    <t>бланки паспортного стола</t>
  </si>
  <si>
    <t>автоуслуги</t>
  </si>
  <si>
    <t xml:space="preserve">аварийное обслуживание </t>
  </si>
  <si>
    <t>Содержание здания, в т.ч. офисов</t>
  </si>
  <si>
    <t>Доходы от договоров,заключ.со стор.организациями</t>
  </si>
  <si>
    <t>Отопление (газоснабжение)</t>
  </si>
  <si>
    <t xml:space="preserve">Электроэнергия </t>
  </si>
  <si>
    <t xml:space="preserve">Канализация, вода холодная </t>
  </si>
  <si>
    <t>ВСЕГО</t>
  </si>
  <si>
    <r>
      <t>Расходы на 1 м</t>
    </r>
    <r>
      <rPr>
        <b/>
        <vertAlign val="superscript"/>
        <sz val="7"/>
        <rFont val="Arial Cyr"/>
        <charset val="204"/>
      </rPr>
      <t>2</t>
    </r>
    <r>
      <rPr>
        <b/>
        <sz val="7"/>
        <rFont val="Arial Cyr"/>
        <charset val="204"/>
      </rPr>
      <t xml:space="preserve"> в месяц</t>
    </r>
  </si>
  <si>
    <t>Израсход-но
за 2012год</t>
  </si>
  <si>
    <t>Получено
за 2012год</t>
  </si>
  <si>
    <t>Начислено
за 2012год</t>
  </si>
  <si>
    <t>Наименование расходов</t>
  </si>
  <si>
    <t>Площадь жилого дома</t>
  </si>
  <si>
    <t>Площадь офисов</t>
  </si>
  <si>
    <t>Общая площадь</t>
  </si>
  <si>
    <t>руб.</t>
  </si>
  <si>
    <t>Израсходовано</t>
  </si>
  <si>
    <t>в т.ч. от сторонних организаций</t>
  </si>
  <si>
    <t>Фактически получено</t>
  </si>
  <si>
    <t>Начислено</t>
  </si>
  <si>
    <r>
      <t xml:space="preserve">управляющей компании ООО "Внешстрой-Коммунсервис" о выполнении условий договора по содержанию и эксплуатации жилого дома по адресу:  </t>
    </r>
    <r>
      <rPr>
        <b/>
        <sz val="9"/>
        <rFont val="Arial Cyr"/>
        <charset val="204"/>
      </rPr>
      <t>г.Тула,   Пузакова, 19</t>
    </r>
  </si>
  <si>
    <t xml:space="preserve">ОТЧЕТ  за    2012г.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</si>
</sst>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7"/>
      <name val="Arial Cyr"/>
      <charset val="204"/>
    </font>
    <font>
      <b/>
      <sz val="7"/>
      <name val="Arial Cyr"/>
      <charset val="204"/>
    </font>
    <font>
      <b/>
      <sz val="6"/>
      <name val="Arial Cyr"/>
      <charset val="204"/>
    </font>
    <font>
      <sz val="9"/>
      <color indexed="10"/>
      <name val="Arial Cyr"/>
      <charset val="204"/>
    </font>
    <font>
      <b/>
      <sz val="9"/>
      <name val="Arial Cyr"/>
      <charset val="204"/>
    </font>
    <font>
      <b/>
      <vertAlign val="superscript"/>
      <sz val="7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2" fontId="3" fillId="0" borderId="0" xfId="0" applyNumberFormat="1" applyFont="1" applyBorder="1"/>
    <xf numFmtId="0" fontId="3" fillId="0" borderId="0" xfId="0" applyFont="1" applyBorder="1" applyAlignment="1">
      <alignment horizontal="center"/>
    </xf>
    <xf numFmtId="2" fontId="4" fillId="0" borderId="0" xfId="0" applyNumberFormat="1" applyFont="1" applyBorder="1"/>
    <xf numFmtId="2" fontId="5" fillId="0" borderId="0" xfId="0" applyNumberFormat="1" applyFont="1" applyBorder="1"/>
    <xf numFmtId="2" fontId="6" fillId="0" borderId="0" xfId="0" applyNumberFormat="1" applyFont="1" applyBorder="1"/>
    <xf numFmtId="0" fontId="5" fillId="0" borderId="0" xfId="0" applyFont="1" applyBorder="1"/>
    <xf numFmtId="164" fontId="5" fillId="0" borderId="0" xfId="0" applyNumberFormat="1" applyFont="1" applyBorder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/>
    <xf numFmtId="164" fontId="3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2" fontId="8" fillId="0" borderId="0" xfId="0" applyNumberFormat="1" applyFont="1" applyBorder="1"/>
    <xf numFmtId="0" fontId="0" fillId="0" borderId="0" xfId="0" applyFont="1"/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2" fontId="2" fillId="0" borderId="1" xfId="0" applyNumberFormat="1" applyFont="1" applyBorder="1"/>
    <xf numFmtId="2" fontId="3" fillId="0" borderId="2" xfId="0" applyNumberFormat="1" applyFont="1" applyBorder="1"/>
    <xf numFmtId="2" fontId="2" fillId="0" borderId="2" xfId="0" applyNumberFormat="1" applyFont="1" applyBorder="1"/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center"/>
    </xf>
    <xf numFmtId="2" fontId="2" fillId="0" borderId="7" xfId="0" applyNumberFormat="1" applyFont="1" applyBorder="1"/>
    <xf numFmtId="2" fontId="3" fillId="0" borderId="8" xfId="0" applyNumberFormat="1" applyFont="1" applyBorder="1"/>
    <xf numFmtId="2" fontId="2" fillId="0" borderId="8" xfId="0" applyNumberFormat="1" applyFont="1" applyBorder="1"/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2" fontId="2" fillId="0" borderId="12" xfId="0" applyNumberFormat="1" applyFont="1" applyBorder="1"/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2" fontId="2" fillId="0" borderId="0" xfId="0" applyNumberFormat="1" applyFont="1"/>
    <xf numFmtId="2" fontId="9" fillId="0" borderId="8" xfId="0" applyNumberFormat="1" applyFont="1" applyBorder="1"/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3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2" fontId="9" fillId="0" borderId="0" xfId="0" applyNumberFormat="1" applyFont="1"/>
    <xf numFmtId="0" fontId="9" fillId="0" borderId="0" xfId="0" applyFont="1"/>
    <xf numFmtId="2" fontId="3" fillId="0" borderId="13" xfId="0" applyNumberFormat="1" applyFont="1" applyBorder="1"/>
    <xf numFmtId="2" fontId="2" fillId="0" borderId="13" xfId="0" applyNumberFormat="1" applyFont="1" applyBorder="1"/>
    <xf numFmtId="0" fontId="3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0" fontId="2" fillId="0" borderId="0" xfId="0" applyFont="1" applyFill="1" applyBorder="1"/>
    <xf numFmtId="2" fontId="6" fillId="0" borderId="0" xfId="0" applyNumberFormat="1" applyFont="1" applyFill="1" applyBorder="1" applyAlignment="1"/>
    <xf numFmtId="2" fontId="9" fillId="0" borderId="15" xfId="0" applyNumberFormat="1" applyFont="1" applyBorder="1"/>
    <xf numFmtId="2" fontId="4" fillId="2" borderId="16" xfId="0" applyNumberFormat="1" applyFont="1" applyFill="1" applyBorder="1" applyAlignment="1"/>
    <xf numFmtId="2" fontId="9" fillId="2" borderId="16" xfId="0" applyNumberFormat="1" applyFont="1" applyFill="1" applyBorder="1"/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2" fontId="6" fillId="0" borderId="0" xfId="0" applyNumberFormat="1" applyFont="1" applyFill="1" applyBorder="1"/>
    <xf numFmtId="2" fontId="9" fillId="0" borderId="21" xfId="0" applyNumberFormat="1" applyFont="1" applyBorder="1"/>
    <xf numFmtId="2" fontId="9" fillId="2" borderId="22" xfId="0" applyNumberFormat="1" applyFont="1" applyFill="1" applyBorder="1"/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2" fontId="9" fillId="0" borderId="7" xfId="0" applyNumberFormat="1" applyFont="1" applyBorder="1"/>
    <xf numFmtId="2" fontId="4" fillId="2" borderId="8" xfId="0" applyNumberFormat="1" applyFont="1" applyFill="1" applyBorder="1"/>
    <xf numFmtId="2" fontId="9" fillId="2" borderId="8" xfId="0" applyNumberFormat="1" applyFont="1" applyFill="1" applyBorder="1"/>
    <xf numFmtId="0" fontId="9" fillId="0" borderId="8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2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27" xfId="0" applyFont="1" applyBorder="1" applyAlignment="1">
      <alignment vertical="center" wrapText="1"/>
    </xf>
    <xf numFmtId="0" fontId="6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164" fontId="3" fillId="0" borderId="0" xfId="0" applyNumberFormat="1" applyFont="1" applyAlignment="1">
      <alignment horizontal="left"/>
    </xf>
    <xf numFmtId="0" fontId="4" fillId="0" borderId="0" xfId="0" applyFont="1"/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4" fillId="0" borderId="10" xfId="0" applyFont="1" applyBorder="1"/>
    <xf numFmtId="0" fontId="9" fillId="0" borderId="10" xfId="0" applyFont="1" applyBorder="1"/>
    <xf numFmtId="0" fontId="3" fillId="0" borderId="0" xfId="0" applyFont="1"/>
    <xf numFmtId="2" fontId="4" fillId="0" borderId="0" xfId="0" applyNumberFormat="1" applyFont="1" applyAlignme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25" xfId="0" applyFont="1" applyBorder="1"/>
    <xf numFmtId="0" fontId="9" fillId="0" borderId="25" xfId="0" applyFont="1" applyBorder="1"/>
    <xf numFmtId="2" fontId="3" fillId="0" borderId="0" xfId="0" applyNumberFormat="1" applyFont="1"/>
    <xf numFmtId="43" fontId="4" fillId="0" borderId="0" xfId="1" applyFont="1" applyBorder="1" applyAlignment="1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43" fontId="4" fillId="0" borderId="25" xfId="1" applyFont="1" applyBorder="1" applyAlignment="1"/>
    <xf numFmtId="0" fontId="4" fillId="0" borderId="25" xfId="0" applyFont="1" applyBorder="1" applyAlignment="1">
      <alignment horizontal="left"/>
    </xf>
    <xf numFmtId="43" fontId="3" fillId="0" borderId="0" xfId="1" applyFont="1" applyAlignment="1"/>
    <xf numFmtId="0" fontId="3" fillId="0" borderId="0" xfId="0" applyFont="1" applyAlignment="1">
      <alignment horizontal="left"/>
    </xf>
    <xf numFmtId="2" fontId="4" fillId="0" borderId="0" xfId="0" applyNumberFormat="1" applyFont="1" applyFill="1" applyBorder="1"/>
    <xf numFmtId="2" fontId="4" fillId="0" borderId="25" xfId="0" applyNumberFormat="1" applyFont="1" applyFill="1" applyBorder="1"/>
    <xf numFmtId="0" fontId="3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1" fillId="0" borderId="0" xfId="0" applyFont="1" applyAlignment="1"/>
    <xf numFmtId="0" fontId="1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tabSelected="1" workbookViewId="0">
      <selection activeCell="G21" sqref="G21"/>
    </sheetView>
  </sheetViews>
  <sheetFormatPr defaultRowHeight="12" x14ac:dyDescent="0.2"/>
  <cols>
    <col min="1" max="1" width="4.140625" style="2" customWidth="1"/>
    <col min="2" max="4" width="9.140625" style="1"/>
    <col min="5" max="5" width="12.42578125" style="1" customWidth="1"/>
    <col min="6" max="6" width="11.5703125" style="1" customWidth="1"/>
    <col min="7" max="7" width="11.42578125" style="1" customWidth="1"/>
    <col min="8" max="8" width="11.28515625" style="1" customWidth="1"/>
    <col min="9" max="16384" width="9.140625" style="1"/>
  </cols>
  <sheetData>
    <row r="1" spans="1:17" ht="15.75" x14ac:dyDescent="0.25">
      <c r="A1" s="120" t="s">
        <v>53</v>
      </c>
      <c r="B1" s="120"/>
      <c r="C1" s="120"/>
      <c r="D1" s="120"/>
      <c r="E1" s="120"/>
      <c r="F1" s="120"/>
      <c r="G1" s="120"/>
      <c r="H1" s="120"/>
      <c r="I1" s="120"/>
      <c r="J1" s="119"/>
      <c r="K1" s="119"/>
      <c r="L1" s="119"/>
      <c r="M1" s="119"/>
      <c r="N1" s="119"/>
      <c r="O1" s="119"/>
    </row>
    <row r="2" spans="1:17" ht="43.5" customHeight="1" x14ac:dyDescent="0.2">
      <c r="A2" s="118" t="s">
        <v>52</v>
      </c>
      <c r="B2" s="118"/>
      <c r="C2" s="118"/>
      <c r="D2" s="118"/>
      <c r="E2" s="118"/>
      <c r="F2" s="118"/>
      <c r="G2" s="118"/>
      <c r="H2" s="118"/>
      <c r="I2" s="118"/>
      <c r="J2" s="116"/>
      <c r="K2" s="116"/>
      <c r="L2" s="116"/>
      <c r="M2" s="116"/>
      <c r="N2" s="116"/>
      <c r="O2" s="115"/>
    </row>
    <row r="3" spans="1:17" x14ac:dyDescent="0.2">
      <c r="A3" s="117"/>
      <c r="B3" s="108"/>
      <c r="C3" s="108"/>
      <c r="D3" s="117"/>
      <c r="E3" s="117"/>
      <c r="F3" s="117"/>
      <c r="G3" s="117"/>
      <c r="H3" s="117"/>
      <c r="I3" s="117"/>
      <c r="J3" s="116"/>
      <c r="K3" s="116"/>
      <c r="L3" s="116"/>
      <c r="M3" s="116"/>
      <c r="N3" s="116"/>
      <c r="O3" s="115"/>
    </row>
    <row r="4" spans="1:17" x14ac:dyDescent="0.2">
      <c r="A4" s="102"/>
      <c r="B4" s="110" t="s">
        <v>51</v>
      </c>
      <c r="C4" s="110"/>
      <c r="D4" s="114"/>
      <c r="E4" s="109">
        <f>SUM(F15:F19)</f>
        <v>6586610.7599999998</v>
      </c>
      <c r="F4" s="105" t="s">
        <v>47</v>
      </c>
    </row>
    <row r="5" spans="1:17" ht="12" customHeight="1" x14ac:dyDescent="0.2">
      <c r="A5" s="102"/>
      <c r="B5" s="101"/>
      <c r="C5" s="101"/>
      <c r="D5" s="113"/>
      <c r="E5" s="111"/>
      <c r="F5" s="94"/>
    </row>
    <row r="6" spans="1:17" x14ac:dyDescent="0.2">
      <c r="A6" s="102"/>
      <c r="B6" s="110" t="s">
        <v>50</v>
      </c>
      <c r="C6" s="110"/>
      <c r="D6" s="103"/>
      <c r="E6" s="109">
        <f>SUM(G15:G19)</f>
        <v>6529564.0200000014</v>
      </c>
      <c r="F6" s="105" t="s">
        <v>47</v>
      </c>
    </row>
    <row r="7" spans="1:17" x14ac:dyDescent="0.2">
      <c r="A7" s="102"/>
      <c r="B7" s="112" t="s">
        <v>49</v>
      </c>
      <c r="C7" s="101"/>
      <c r="D7" s="94"/>
      <c r="E7" s="111">
        <v>49627.56</v>
      </c>
      <c r="F7" s="105" t="s">
        <v>47</v>
      </c>
    </row>
    <row r="8" spans="1:17" x14ac:dyDescent="0.2">
      <c r="A8" s="102"/>
      <c r="B8" s="110" t="s">
        <v>48</v>
      </c>
      <c r="C8" s="110"/>
      <c r="D8" s="103"/>
      <c r="E8" s="109">
        <f>SUM(H15:H19)</f>
        <v>7493981.1899999995</v>
      </c>
      <c r="F8" s="105" t="s">
        <v>47</v>
      </c>
    </row>
    <row r="9" spans="1:17" x14ac:dyDescent="0.2">
      <c r="A9" s="102"/>
      <c r="B9" s="108"/>
      <c r="C9" s="108"/>
      <c r="D9" s="107"/>
      <c r="E9" s="106"/>
      <c r="F9" s="105"/>
    </row>
    <row r="10" spans="1:17" x14ac:dyDescent="0.2">
      <c r="A10" s="102"/>
      <c r="G10" s="104" t="s">
        <v>46</v>
      </c>
      <c r="H10" s="103"/>
      <c r="I10" s="103">
        <f>I11+I12</f>
        <v>16525.7</v>
      </c>
    </row>
    <row r="11" spans="1:17" x14ac:dyDescent="0.2">
      <c r="A11" s="102"/>
      <c r="B11" s="101"/>
      <c r="C11" s="101"/>
      <c r="D11" s="100"/>
      <c r="E11" s="100"/>
      <c r="F11" s="99"/>
      <c r="G11" s="98" t="s">
        <v>45</v>
      </c>
      <c r="H11" s="97"/>
      <c r="I11" s="97">
        <v>1158.9000000000001</v>
      </c>
    </row>
    <row r="12" spans="1:17" ht="12.75" thickBot="1" x14ac:dyDescent="0.25">
      <c r="A12" s="96"/>
      <c r="B12" s="96"/>
      <c r="E12" s="95" t="s">
        <v>44</v>
      </c>
      <c r="F12" s="95"/>
      <c r="G12" s="95"/>
      <c r="H12" s="95"/>
      <c r="I12" s="94">
        <v>15366.8</v>
      </c>
      <c r="K12" s="93"/>
    </row>
    <row r="13" spans="1:17" ht="23.25" customHeight="1" thickBot="1" x14ac:dyDescent="0.25">
      <c r="A13" s="92"/>
      <c r="B13" s="91" t="s">
        <v>43</v>
      </c>
      <c r="C13" s="91"/>
      <c r="D13" s="91"/>
      <c r="E13" s="91"/>
      <c r="F13" s="90" t="s">
        <v>42</v>
      </c>
      <c r="G13" s="90" t="s">
        <v>41</v>
      </c>
      <c r="H13" s="90" t="s">
        <v>40</v>
      </c>
      <c r="I13" s="89" t="s">
        <v>39</v>
      </c>
      <c r="J13" s="88"/>
      <c r="L13" s="52"/>
    </row>
    <row r="14" spans="1:17" x14ac:dyDescent="0.2">
      <c r="A14" s="87"/>
      <c r="B14" s="86" t="s">
        <v>38</v>
      </c>
      <c r="C14" s="85"/>
      <c r="D14" s="85"/>
      <c r="E14" s="84"/>
      <c r="F14" s="83">
        <f>SUM(F15:F19)</f>
        <v>6586610.7599999998</v>
      </c>
      <c r="G14" s="82">
        <f>SUM(G15:G19)</f>
        <v>6529564.0200000014</v>
      </c>
      <c r="H14" s="82">
        <f>SUM(H15:H19)</f>
        <v>7493981.1899999995</v>
      </c>
      <c r="I14" s="81"/>
      <c r="J14" s="80"/>
      <c r="L14" s="52"/>
    </row>
    <row r="15" spans="1:17" x14ac:dyDescent="0.2">
      <c r="A15" s="33"/>
      <c r="B15" s="76" t="s">
        <v>37</v>
      </c>
      <c r="C15" s="76"/>
      <c r="D15" s="76"/>
      <c r="E15" s="76"/>
      <c r="F15" s="75">
        <f>551071.44+195759.95+647</f>
        <v>747478.3899999999</v>
      </c>
      <c r="G15" s="75">
        <f>517551.96+188010.94+523.06</f>
        <v>706085.96000000008</v>
      </c>
      <c r="H15" s="75">
        <v>797116.54</v>
      </c>
      <c r="I15" s="73"/>
      <c r="J15" s="3"/>
      <c r="P15" s="10"/>
      <c r="Q15" s="3"/>
    </row>
    <row r="16" spans="1:17" x14ac:dyDescent="0.2">
      <c r="A16" s="33"/>
      <c r="B16" s="79" t="s">
        <v>36</v>
      </c>
      <c r="C16" s="78"/>
      <c r="D16" s="78"/>
      <c r="E16" s="77"/>
      <c r="F16" s="75">
        <f>1173363.4+140867.29+194949.47-6367.32</f>
        <v>1502812.8399999999</v>
      </c>
      <c r="G16" s="75">
        <f>1154704.31+149211.14+159154.8</f>
        <v>1463070.2500000002</v>
      </c>
      <c r="H16" s="74">
        <f>1425457.8+139709+194949.47-6367.32</f>
        <v>1753748.95</v>
      </c>
      <c r="I16" s="73"/>
      <c r="J16" s="3"/>
      <c r="P16" s="66"/>
      <c r="Q16" s="57"/>
    </row>
    <row r="17" spans="1:17" x14ac:dyDescent="0.2">
      <c r="A17" s="33"/>
      <c r="B17" s="76" t="s">
        <v>35</v>
      </c>
      <c r="C17" s="76"/>
      <c r="D17" s="76"/>
      <c r="E17" s="76"/>
      <c r="F17" s="75">
        <f>1480366.94+41961.82+71+2598.6+42098.02</f>
        <v>1567096.3800000001</v>
      </c>
      <c r="G17" s="75">
        <f>1440187.62+32844.56+49491.29</f>
        <v>1522523.4700000002</v>
      </c>
      <c r="H17" s="74">
        <f>1489640.53+41961.82+647</f>
        <v>1532249.35</v>
      </c>
      <c r="I17" s="73"/>
      <c r="J17" s="3"/>
      <c r="P17" s="66"/>
      <c r="Q17" s="57"/>
    </row>
    <row r="18" spans="1:17" x14ac:dyDescent="0.2">
      <c r="A18" s="72"/>
      <c r="B18" s="71" t="s">
        <v>34</v>
      </c>
      <c r="C18" s="70"/>
      <c r="D18" s="70"/>
      <c r="E18" s="69"/>
      <c r="F18" s="68"/>
      <c r="G18" s="68">
        <v>49627.56</v>
      </c>
      <c r="H18" s="68">
        <f>ROUND((G18*0.01),2)</f>
        <v>496.28</v>
      </c>
      <c r="I18" s="67"/>
      <c r="J18" s="3"/>
      <c r="P18" s="66"/>
      <c r="Q18" s="57"/>
    </row>
    <row r="19" spans="1:17" ht="12.75" thickBot="1" x14ac:dyDescent="0.25">
      <c r="A19" s="65"/>
      <c r="B19" s="64" t="s">
        <v>33</v>
      </c>
      <c r="C19" s="63"/>
      <c r="D19" s="63"/>
      <c r="E19" s="62"/>
      <c r="F19" s="61">
        <f>2650603.3+118619.85</f>
        <v>2769223.15</v>
      </c>
      <c r="G19" s="61">
        <f>2669362.33+118894.45</f>
        <v>2788256.7800000003</v>
      </c>
      <c r="H19" s="60">
        <f>SUM(H20:H49)</f>
        <v>3410370.0699999994</v>
      </c>
      <c r="I19" s="59">
        <f>SUM(I20:I49)</f>
        <v>17.369999999999997</v>
      </c>
      <c r="J19" s="26"/>
      <c r="K19" s="26"/>
      <c r="P19" s="58"/>
      <c r="Q19" s="57"/>
    </row>
    <row r="20" spans="1:17" x14ac:dyDescent="0.2">
      <c r="A20" s="55">
        <v>1</v>
      </c>
      <c r="B20" s="56" t="s">
        <v>32</v>
      </c>
      <c r="C20" s="56"/>
      <c r="D20" s="56"/>
      <c r="E20" s="56"/>
      <c r="F20" s="54"/>
      <c r="G20" s="54"/>
      <c r="H20" s="53">
        <v>46878</v>
      </c>
      <c r="I20" s="40">
        <f>ROUND((H20/I10/12),2)</f>
        <v>0.24</v>
      </c>
      <c r="J20" s="26"/>
      <c r="P20" s="3"/>
      <c r="Q20" s="3"/>
    </row>
    <row r="21" spans="1:17" x14ac:dyDescent="0.2">
      <c r="A21" s="55">
        <f>A20+1</f>
        <v>2</v>
      </c>
      <c r="B21" s="39" t="s">
        <v>31</v>
      </c>
      <c r="C21" s="38"/>
      <c r="D21" s="38"/>
      <c r="E21" s="37"/>
      <c r="F21" s="54"/>
      <c r="G21" s="54"/>
      <c r="H21" s="53">
        <v>480.43</v>
      </c>
      <c r="I21" s="40">
        <f>ROUND((H21/I10/12),2)</f>
        <v>0</v>
      </c>
      <c r="J21" s="26"/>
      <c r="P21" s="3"/>
      <c r="Q21" s="3"/>
    </row>
    <row r="22" spans="1:17" x14ac:dyDescent="0.2">
      <c r="A22" s="33">
        <f>A21+1</f>
        <v>3</v>
      </c>
      <c r="B22" s="39" t="s">
        <v>30</v>
      </c>
      <c r="C22" s="38"/>
      <c r="D22" s="38"/>
      <c r="E22" s="37"/>
      <c r="F22" s="36"/>
      <c r="G22" s="36"/>
      <c r="H22" s="35">
        <v>1931.1</v>
      </c>
      <c r="I22" s="40">
        <f>ROUND((H22/I10/12),2)</f>
        <v>0.01</v>
      </c>
      <c r="J22" s="7"/>
      <c r="K22" s="52"/>
      <c r="P22" s="6"/>
      <c r="Q22" s="3"/>
    </row>
    <row r="23" spans="1:17" x14ac:dyDescent="0.2">
      <c r="A23" s="33">
        <f>A22+1</f>
        <v>4</v>
      </c>
      <c r="B23" s="39" t="s">
        <v>29</v>
      </c>
      <c r="C23" s="38"/>
      <c r="D23" s="38"/>
      <c r="E23" s="37"/>
      <c r="F23" s="36"/>
      <c r="G23" s="36"/>
      <c r="H23" s="35">
        <v>248065</v>
      </c>
      <c r="I23" s="40">
        <f>ROUND((H23/I10/12),2)</f>
        <v>1.25</v>
      </c>
      <c r="J23" s="26"/>
      <c r="P23" s="3"/>
      <c r="Q23" s="3"/>
    </row>
    <row r="24" spans="1:17" x14ac:dyDescent="0.2">
      <c r="A24" s="33">
        <f>A23+1</f>
        <v>5</v>
      </c>
      <c r="B24" s="50" t="s">
        <v>28</v>
      </c>
      <c r="C24" s="49"/>
      <c r="D24" s="49"/>
      <c r="E24" s="48"/>
      <c r="F24" s="36"/>
      <c r="G24" s="36"/>
      <c r="H24" s="35">
        <v>390727.14</v>
      </c>
      <c r="I24" s="40">
        <f>ROUND((H24/I12/12),2)</f>
        <v>2.12</v>
      </c>
      <c r="J24" s="26"/>
      <c r="K24" s="51"/>
    </row>
    <row r="25" spans="1:17" x14ac:dyDescent="0.2">
      <c r="A25" s="33">
        <f>A24+1</f>
        <v>6</v>
      </c>
      <c r="B25" s="50" t="s">
        <v>27</v>
      </c>
      <c r="C25" s="49"/>
      <c r="D25" s="49"/>
      <c r="E25" s="48"/>
      <c r="F25" s="36"/>
      <c r="G25" s="36"/>
      <c r="H25" s="35">
        <v>470224.12</v>
      </c>
      <c r="I25" s="40">
        <f>ROUND((H25/I10/12),2)</f>
        <v>2.37</v>
      </c>
      <c r="J25" s="26"/>
    </row>
    <row r="26" spans="1:17" x14ac:dyDescent="0.2">
      <c r="A26" s="33">
        <f>A25+1</f>
        <v>7</v>
      </c>
      <c r="B26" s="50" t="s">
        <v>26</v>
      </c>
      <c r="C26" s="49"/>
      <c r="D26" s="49"/>
      <c r="E26" s="48"/>
      <c r="F26" s="36"/>
      <c r="G26" s="36"/>
      <c r="H26" s="35">
        <v>26584.560000000001</v>
      </c>
      <c r="I26" s="40">
        <f>ROUND((H26/I12/12),2)</f>
        <v>0.14000000000000001</v>
      </c>
      <c r="J26" s="26"/>
    </row>
    <row r="27" spans="1:17" x14ac:dyDescent="0.2">
      <c r="A27" s="33">
        <f>A26+1</f>
        <v>8</v>
      </c>
      <c r="B27" s="39" t="s">
        <v>25</v>
      </c>
      <c r="C27" s="38"/>
      <c r="D27" s="38"/>
      <c r="E27" s="37"/>
      <c r="F27" s="36"/>
      <c r="G27" s="36"/>
      <c r="H27" s="35">
        <f>83228.72+4045.76</f>
        <v>87274.48</v>
      </c>
      <c r="I27" s="40">
        <f>ROUND((H27/I10/12),2)</f>
        <v>0.44</v>
      </c>
      <c r="J27" s="26"/>
      <c r="L27" s="43"/>
    </row>
    <row r="28" spans="1:17" ht="12" customHeight="1" x14ac:dyDescent="0.2">
      <c r="A28" s="33">
        <f>A27+1</f>
        <v>9</v>
      </c>
      <c r="B28" s="39" t="s">
        <v>24</v>
      </c>
      <c r="C28" s="38"/>
      <c r="D28" s="38"/>
      <c r="E28" s="37"/>
      <c r="F28" s="36"/>
      <c r="G28" s="36"/>
      <c r="H28" s="35">
        <v>1200</v>
      </c>
      <c r="I28" s="40">
        <f>ROUND((H28/I10/12),2)</f>
        <v>0.01</v>
      </c>
      <c r="J28" s="7"/>
    </row>
    <row r="29" spans="1:17" ht="12" customHeight="1" x14ac:dyDescent="0.2">
      <c r="A29" s="33">
        <f>A28+1</f>
        <v>10</v>
      </c>
      <c r="B29" s="47" t="s">
        <v>23</v>
      </c>
      <c r="C29" s="46"/>
      <c r="D29" s="46"/>
      <c r="E29" s="45"/>
      <c r="F29" s="36"/>
      <c r="G29" s="36"/>
      <c r="H29" s="35">
        <v>70307.44</v>
      </c>
      <c r="I29" s="40">
        <f>ROUND((H29/I10/12),2)</f>
        <v>0.35</v>
      </c>
      <c r="J29" s="7"/>
    </row>
    <row r="30" spans="1:17" ht="12" customHeight="1" x14ac:dyDescent="0.2">
      <c r="A30" s="33">
        <f>A29+1</f>
        <v>11</v>
      </c>
      <c r="B30" s="39" t="s">
        <v>22</v>
      </c>
      <c r="C30" s="38"/>
      <c r="D30" s="38"/>
      <c r="E30" s="37"/>
      <c r="F30" s="36"/>
      <c r="G30" s="36"/>
      <c r="H30" s="35">
        <v>921.29</v>
      </c>
      <c r="I30" s="40">
        <f>ROUND((H30/I10/12),2)</f>
        <v>0</v>
      </c>
      <c r="J30" s="26"/>
      <c r="L30" s="43"/>
    </row>
    <row r="31" spans="1:17" ht="12" customHeight="1" x14ac:dyDescent="0.2">
      <c r="A31" s="33">
        <f>A30+1</f>
        <v>12</v>
      </c>
      <c r="B31" s="39" t="s">
        <v>21</v>
      </c>
      <c r="C31" s="38"/>
      <c r="D31" s="38"/>
      <c r="E31" s="37"/>
      <c r="F31" s="36"/>
      <c r="G31" s="36"/>
      <c r="H31" s="35">
        <v>1693.27</v>
      </c>
      <c r="I31" s="40">
        <f>ROUND((H31/I10/12),2)</f>
        <v>0.01</v>
      </c>
      <c r="J31" s="7"/>
    </row>
    <row r="32" spans="1:17" ht="12" customHeight="1" x14ac:dyDescent="0.2">
      <c r="A32" s="33">
        <f>A31+1</f>
        <v>13</v>
      </c>
      <c r="B32" s="50" t="s">
        <v>20</v>
      </c>
      <c r="C32" s="49"/>
      <c r="D32" s="49"/>
      <c r="E32" s="48"/>
      <c r="F32" s="36"/>
      <c r="G32" s="36"/>
      <c r="H32" s="35">
        <v>15158.88</v>
      </c>
      <c r="I32" s="40">
        <f>ROUND((H32/I10/12),2)</f>
        <v>0.08</v>
      </c>
      <c r="J32" s="7"/>
    </row>
    <row r="33" spans="1:12" ht="12" customHeight="1" x14ac:dyDescent="0.2">
      <c r="A33" s="33">
        <f>A32+1</f>
        <v>14</v>
      </c>
      <c r="B33" s="39" t="s">
        <v>19</v>
      </c>
      <c r="C33" s="38"/>
      <c r="D33" s="38"/>
      <c r="E33" s="37"/>
      <c r="F33" s="36"/>
      <c r="G33" s="36"/>
      <c r="H33" s="35">
        <v>5148.59</v>
      </c>
      <c r="I33" s="40">
        <f>ROUND((H33/I10/12),2)</f>
        <v>0.03</v>
      </c>
      <c r="J33" s="26"/>
    </row>
    <row r="34" spans="1:12" ht="12" customHeight="1" x14ac:dyDescent="0.2">
      <c r="A34" s="33">
        <f>A33+1</f>
        <v>15</v>
      </c>
      <c r="B34" s="39" t="s">
        <v>18</v>
      </c>
      <c r="C34" s="38"/>
      <c r="D34" s="38"/>
      <c r="E34" s="37"/>
      <c r="F34" s="36"/>
      <c r="G34" s="36"/>
      <c r="H34" s="35">
        <v>130</v>
      </c>
      <c r="I34" s="40">
        <f>ROUND((H34/I10/12),2)</f>
        <v>0</v>
      </c>
      <c r="J34" s="26"/>
    </row>
    <row r="35" spans="1:12" ht="12" customHeight="1" x14ac:dyDescent="0.2">
      <c r="A35" s="33">
        <f>A34+1</f>
        <v>16</v>
      </c>
      <c r="B35" s="39" t="s">
        <v>17</v>
      </c>
      <c r="C35" s="38"/>
      <c r="D35" s="38"/>
      <c r="E35" s="37"/>
      <c r="F35" s="36"/>
      <c r="G35" s="36"/>
      <c r="H35" s="35">
        <v>4974</v>
      </c>
      <c r="I35" s="40">
        <f>ROUND((H35/I10/12),2)</f>
        <v>0.03</v>
      </c>
      <c r="J35" s="7"/>
    </row>
    <row r="36" spans="1:12" ht="12" customHeight="1" x14ac:dyDescent="0.2">
      <c r="A36" s="33">
        <f>A35+1</f>
        <v>17</v>
      </c>
      <c r="B36" s="39" t="s">
        <v>16</v>
      </c>
      <c r="C36" s="38"/>
      <c r="D36" s="38"/>
      <c r="E36" s="37"/>
      <c r="F36" s="36"/>
      <c r="G36" s="36"/>
      <c r="H36" s="35">
        <v>1800</v>
      </c>
      <c r="I36" s="40">
        <f>ROUND((H36/I10/12),2)</f>
        <v>0.01</v>
      </c>
      <c r="J36" s="7"/>
    </row>
    <row r="37" spans="1:12" x14ac:dyDescent="0.2">
      <c r="A37" s="33">
        <f>A36+1</f>
        <v>18</v>
      </c>
      <c r="B37" s="39" t="s">
        <v>15</v>
      </c>
      <c r="C37" s="38"/>
      <c r="D37" s="38"/>
      <c r="E37" s="37"/>
      <c r="F37" s="36"/>
      <c r="G37" s="36"/>
      <c r="H37" s="35">
        <v>20300</v>
      </c>
      <c r="I37" s="40">
        <f>ROUND((H37/I10/12),2)</f>
        <v>0.1</v>
      </c>
      <c r="J37" s="26"/>
    </row>
    <row r="38" spans="1:12" ht="12" customHeight="1" x14ac:dyDescent="0.2">
      <c r="A38" s="33">
        <f>A37+1</f>
        <v>19</v>
      </c>
      <c r="B38" s="39" t="s">
        <v>14</v>
      </c>
      <c r="C38" s="38"/>
      <c r="D38" s="38"/>
      <c r="E38" s="37"/>
      <c r="F38" s="36"/>
      <c r="G38" s="36"/>
      <c r="H38" s="35">
        <v>100</v>
      </c>
      <c r="I38" s="40">
        <f>ROUND((H38/I10/12),2)</f>
        <v>0</v>
      </c>
      <c r="J38" s="26"/>
    </row>
    <row r="39" spans="1:12" ht="12" customHeight="1" x14ac:dyDescent="0.2">
      <c r="A39" s="33">
        <f>A38+1</f>
        <v>20</v>
      </c>
      <c r="B39" s="47" t="s">
        <v>13</v>
      </c>
      <c r="C39" s="46"/>
      <c r="D39" s="46"/>
      <c r="E39" s="45"/>
      <c r="F39" s="44"/>
      <c r="G39" s="44"/>
      <c r="H39" s="35">
        <f>49492.66</f>
        <v>49492.66</v>
      </c>
      <c r="I39" s="40">
        <f>ROUND((H39/I10/12),2)</f>
        <v>0.25</v>
      </c>
      <c r="J39" s="26"/>
    </row>
    <row r="40" spans="1:12" ht="12" customHeight="1" x14ac:dyDescent="0.2">
      <c r="A40" s="33">
        <f>A39+1</f>
        <v>21</v>
      </c>
      <c r="B40" s="39" t="s">
        <v>12</v>
      </c>
      <c r="C40" s="38"/>
      <c r="D40" s="38"/>
      <c r="E40" s="37"/>
      <c r="F40" s="36"/>
      <c r="G40" s="36"/>
      <c r="H40" s="35">
        <v>15896.64</v>
      </c>
      <c r="I40" s="40">
        <f>ROUND((H40/I10/12),2)</f>
        <v>0.08</v>
      </c>
      <c r="J40" s="26"/>
      <c r="L40" s="43"/>
    </row>
    <row r="41" spans="1:12" ht="12" customHeight="1" x14ac:dyDescent="0.25">
      <c r="A41" s="33">
        <f>A40+1</f>
        <v>22</v>
      </c>
      <c r="B41" s="39" t="s">
        <v>11</v>
      </c>
      <c r="C41" s="42"/>
      <c r="D41" s="42"/>
      <c r="E41" s="41"/>
      <c r="F41" s="36"/>
      <c r="G41" s="36"/>
      <c r="H41" s="35">
        <v>47202.86</v>
      </c>
      <c r="I41" s="40">
        <f>ROUND((H41/I10/12),2)</f>
        <v>0.24</v>
      </c>
      <c r="J41" s="26"/>
    </row>
    <row r="42" spans="1:12" ht="12" customHeight="1" x14ac:dyDescent="0.2">
      <c r="A42" s="33">
        <f>A41+1</f>
        <v>23</v>
      </c>
      <c r="B42" s="39" t="s">
        <v>10</v>
      </c>
      <c r="C42" s="38"/>
      <c r="D42" s="38"/>
      <c r="E42" s="37"/>
      <c r="F42" s="36"/>
      <c r="G42" s="36"/>
      <c r="H42" s="35">
        <v>80103.240000000005</v>
      </c>
      <c r="I42" s="40">
        <f>ROUND((H42/I10/12),2)</f>
        <v>0.4</v>
      </c>
      <c r="J42" s="7"/>
    </row>
    <row r="43" spans="1:12" ht="12" customHeight="1" x14ac:dyDescent="0.2">
      <c r="A43" s="33">
        <f>A42+1</f>
        <v>24</v>
      </c>
      <c r="B43" s="39" t="s">
        <v>9</v>
      </c>
      <c r="C43" s="38"/>
      <c r="D43" s="38"/>
      <c r="E43" s="37"/>
      <c r="F43" s="36"/>
      <c r="G43" s="36"/>
      <c r="H43" s="35">
        <v>27446.560000000001</v>
      </c>
      <c r="I43" s="40">
        <f>ROUND((H43/I10/12),2)</f>
        <v>0.14000000000000001</v>
      </c>
      <c r="J43" s="26"/>
    </row>
    <row r="44" spans="1:12" ht="12" customHeight="1" x14ac:dyDescent="0.2">
      <c r="A44" s="33">
        <f>A43+1</f>
        <v>25</v>
      </c>
      <c r="B44" s="39" t="s">
        <v>8</v>
      </c>
      <c r="C44" s="38"/>
      <c r="D44" s="38"/>
      <c r="E44" s="37"/>
      <c r="F44" s="36"/>
      <c r="G44" s="36"/>
      <c r="H44" s="35">
        <v>600000</v>
      </c>
      <c r="I44" s="40">
        <f>ROUND((H44/I10/12),2)</f>
        <v>3.03</v>
      </c>
      <c r="J44" s="26"/>
    </row>
    <row r="45" spans="1:12" ht="15" customHeight="1" x14ac:dyDescent="0.2">
      <c r="A45" s="33">
        <f>A44+1</f>
        <v>26</v>
      </c>
      <c r="B45" s="39" t="s">
        <v>7</v>
      </c>
      <c r="C45" s="38"/>
      <c r="D45" s="38"/>
      <c r="E45" s="37"/>
      <c r="F45" s="36"/>
      <c r="G45" s="36"/>
      <c r="H45" s="35">
        <v>239775.63</v>
      </c>
      <c r="I45" s="40">
        <f>ROUND((H45/I10/12),2)</f>
        <v>1.21</v>
      </c>
      <c r="J45" s="26"/>
    </row>
    <row r="46" spans="1:12" ht="12" customHeight="1" x14ac:dyDescent="0.2">
      <c r="A46" s="33">
        <f>A45+1</f>
        <v>27</v>
      </c>
      <c r="B46" s="39" t="s">
        <v>6</v>
      </c>
      <c r="C46" s="38"/>
      <c r="D46" s="38"/>
      <c r="E46" s="37"/>
      <c r="F46" s="36"/>
      <c r="G46" s="36"/>
      <c r="H46" s="35">
        <v>13899.88</v>
      </c>
      <c r="I46" s="40">
        <f>ROUND((H46/I10/12),2)</f>
        <v>7.0000000000000007E-2</v>
      </c>
      <c r="J46" s="7"/>
    </row>
    <row r="47" spans="1:12" x14ac:dyDescent="0.2">
      <c r="A47" s="33">
        <f>A46+1</f>
        <v>28</v>
      </c>
      <c r="B47" s="39" t="s">
        <v>5</v>
      </c>
      <c r="C47" s="38"/>
      <c r="D47" s="38"/>
      <c r="E47" s="37"/>
      <c r="F47" s="36"/>
      <c r="G47" s="36"/>
      <c r="H47" s="35">
        <v>7485.68</v>
      </c>
      <c r="I47" s="40">
        <f>ROUND((H47/I10/12),2)</f>
        <v>0.04</v>
      </c>
      <c r="J47" s="26"/>
    </row>
    <row r="48" spans="1:12" ht="12" customHeight="1" x14ac:dyDescent="0.2">
      <c r="A48" s="33">
        <f>A47+1</f>
        <v>29</v>
      </c>
      <c r="B48" s="39" t="s">
        <v>4</v>
      </c>
      <c r="C48" s="38"/>
      <c r="D48" s="38"/>
      <c r="E48" s="37"/>
      <c r="F48" s="36"/>
      <c r="G48" s="36"/>
      <c r="H48" s="35">
        <v>217221.88</v>
      </c>
      <c r="I48" s="34">
        <f>ROUND((H48/I10/12),2)</f>
        <v>1.1000000000000001</v>
      </c>
      <c r="J48" s="26"/>
    </row>
    <row r="49" spans="1:19" ht="15" customHeight="1" thickBot="1" x14ac:dyDescent="0.25">
      <c r="A49" s="33">
        <f>A48+1</f>
        <v>30</v>
      </c>
      <c r="B49" s="32" t="s">
        <v>3</v>
      </c>
      <c r="C49" s="31"/>
      <c r="D49" s="31"/>
      <c r="E49" s="30"/>
      <c r="F49" s="29"/>
      <c r="G49" s="29"/>
      <c r="H49" s="28">
        <f>ROUND((F19/135*35),2)</f>
        <v>717946.74</v>
      </c>
      <c r="I49" s="27">
        <f>ROUND((H49/I10/12),2)</f>
        <v>3.62</v>
      </c>
      <c r="J49" s="26"/>
    </row>
    <row r="50" spans="1:19" ht="12" customHeight="1" x14ac:dyDescent="0.2"/>
    <row r="51" spans="1:19" ht="12" customHeight="1" x14ac:dyDescent="0.25">
      <c r="E51" s="1" t="s">
        <v>2</v>
      </c>
      <c r="K51" s="24"/>
      <c r="L51" s="24"/>
      <c r="M51" s="24"/>
      <c r="N51" s="24"/>
      <c r="O51" s="24"/>
      <c r="P51" s="24"/>
      <c r="Q51" s="24"/>
      <c r="R51" s="24"/>
    </row>
    <row r="52" spans="1:19" ht="12" customHeight="1" x14ac:dyDescent="0.2">
      <c r="E52" s="1" t="s">
        <v>1</v>
      </c>
    </row>
    <row r="53" spans="1:19" s="24" customFormat="1" ht="12" customHeight="1" x14ac:dyDescent="0.25">
      <c r="A53" s="25"/>
      <c r="E53" t="s">
        <v>0</v>
      </c>
      <c r="K53" s="1"/>
      <c r="L53" s="1"/>
      <c r="M53" s="1"/>
      <c r="N53" s="1"/>
      <c r="O53" s="1"/>
      <c r="P53" s="1"/>
      <c r="Q53" s="1"/>
      <c r="R53" s="1"/>
      <c r="S53" s="1"/>
    </row>
    <row r="54" spans="1:19" ht="12" customHeight="1" x14ac:dyDescent="0.25">
      <c r="K54" s="24"/>
      <c r="L54" s="24"/>
      <c r="M54" s="24"/>
      <c r="N54" s="24"/>
      <c r="O54" s="24"/>
      <c r="P54" s="24"/>
      <c r="Q54" s="24"/>
      <c r="R54" s="24"/>
      <c r="S54" s="24"/>
    </row>
    <row r="55" spans="1:19" ht="12" customHeight="1" x14ac:dyDescent="0.25">
      <c r="K55" s="24"/>
      <c r="L55" s="24"/>
      <c r="M55" s="24"/>
      <c r="N55" s="24"/>
      <c r="O55" s="24"/>
      <c r="P55" s="24"/>
      <c r="Q55" s="24"/>
      <c r="R55" s="24"/>
    </row>
    <row r="56" spans="1:19" s="24" customFormat="1" ht="12" customHeight="1" x14ac:dyDescent="0.25">
      <c r="A56" s="25"/>
    </row>
    <row r="57" spans="1:19" ht="12.75" customHeight="1" x14ac:dyDescent="0.2"/>
    <row r="66" spans="1:15" s="3" customFormat="1" x14ac:dyDescent="0.2">
      <c r="A66" s="4"/>
    </row>
    <row r="67" spans="1:15" s="3" customFormat="1" x14ac:dyDescent="0.2">
      <c r="A67" s="4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23"/>
    </row>
    <row r="68" spans="1:15" s="3" customFormat="1" x14ac:dyDescent="0.2">
      <c r="A68" s="4"/>
      <c r="B68" s="11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23"/>
    </row>
    <row r="69" spans="1:15" s="11" customFormat="1" ht="11.25" x14ac:dyDescent="0.2">
      <c r="A69" s="14"/>
      <c r="B69" s="21"/>
      <c r="C69" s="20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</row>
    <row r="70" spans="1:15" s="11" customFormat="1" ht="11.25" x14ac:dyDescent="0.2">
      <c r="A70" s="14"/>
      <c r="B70" s="21"/>
      <c r="C70" s="20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</row>
    <row r="71" spans="1:15" s="11" customFormat="1" ht="11.25" x14ac:dyDescent="0.2">
      <c r="A71" s="14"/>
      <c r="B71" s="21"/>
      <c r="C71" s="20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</row>
    <row r="72" spans="1:15" s="11" customFormat="1" ht="11.25" x14ac:dyDescent="0.2">
      <c r="A72" s="14"/>
      <c r="B72" s="21"/>
      <c r="C72" s="20"/>
      <c r="D72" s="18"/>
      <c r="E72" s="18"/>
      <c r="F72" s="18"/>
      <c r="G72" s="18"/>
      <c r="H72" s="18"/>
      <c r="I72" s="18"/>
      <c r="J72" s="19"/>
      <c r="K72" s="18"/>
      <c r="L72" s="18"/>
      <c r="M72" s="18"/>
      <c r="N72" s="18"/>
      <c r="O72" s="18"/>
    </row>
    <row r="73" spans="1:15" s="11" customFormat="1" ht="9.75" x14ac:dyDescent="0.2">
      <c r="A73" s="14"/>
      <c r="D73" s="10"/>
      <c r="E73" s="10"/>
      <c r="F73" s="10"/>
      <c r="G73" s="10"/>
      <c r="H73" s="10"/>
      <c r="I73" s="10"/>
      <c r="J73" s="17"/>
      <c r="K73" s="10"/>
      <c r="L73" s="10"/>
      <c r="M73" s="10"/>
      <c r="N73" s="10"/>
      <c r="O73" s="10"/>
    </row>
    <row r="74" spans="1:15" s="3" customFormat="1" x14ac:dyDescent="0.2">
      <c r="A74" s="4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9"/>
    </row>
    <row r="75" spans="1:15" s="3" customFormat="1" x14ac:dyDescent="0.2">
      <c r="A75" s="4"/>
      <c r="B75" s="16"/>
      <c r="C75" s="14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</row>
    <row r="76" spans="1:15" s="11" customFormat="1" ht="9.75" x14ac:dyDescent="0.2">
      <c r="A76" s="14"/>
      <c r="B76" s="13"/>
      <c r="C76" s="1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</row>
    <row r="77" spans="1:15" s="3" customFormat="1" x14ac:dyDescent="0.2">
      <c r="A77" s="4"/>
      <c r="B77" s="11"/>
      <c r="C77" s="11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</row>
    <row r="78" spans="1:15" s="3" customFormat="1" x14ac:dyDescent="0.2">
      <c r="A78" s="4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</row>
    <row r="79" spans="1:15" s="3" customFormat="1" x14ac:dyDescent="0.2">
      <c r="A79" s="4"/>
    </row>
    <row r="80" spans="1:15" s="3" customFormat="1" x14ac:dyDescent="0.2">
      <c r="A80" s="4"/>
    </row>
    <row r="81" spans="1:17" s="3" customFormat="1" x14ac:dyDescent="0.2">
      <c r="A81" s="4"/>
    </row>
    <row r="82" spans="1:17" s="5" customFormat="1" ht="11.25" x14ac:dyDescent="0.2">
      <c r="A82" s="7"/>
      <c r="O82" s="6"/>
      <c r="Q82" s="8"/>
    </row>
    <row r="83" spans="1:17" s="3" customFormat="1" x14ac:dyDescent="0.2">
      <c r="A83" s="4"/>
    </row>
    <row r="84" spans="1:17" s="3" customFormat="1" x14ac:dyDescent="0.2">
      <c r="A84" s="4"/>
    </row>
    <row r="85" spans="1:17" s="3" customFormat="1" x14ac:dyDescent="0.2">
      <c r="A85" s="4"/>
    </row>
    <row r="86" spans="1:17" s="3" customFormat="1" x14ac:dyDescent="0.2">
      <c r="A86" s="4"/>
    </row>
    <row r="87" spans="1:17" s="3" customFormat="1" x14ac:dyDescent="0.2">
      <c r="A87" s="4"/>
    </row>
    <row r="88" spans="1:17" s="5" customFormat="1" ht="11.25" x14ac:dyDescent="0.2">
      <c r="A88" s="7"/>
      <c r="O88" s="6"/>
      <c r="Q88" s="6"/>
    </row>
    <row r="89" spans="1:17" s="3" customFormat="1" x14ac:dyDescent="0.2">
      <c r="A89" s="4"/>
    </row>
    <row r="90" spans="1:17" s="3" customFormat="1" x14ac:dyDescent="0.2">
      <c r="A90" s="4"/>
    </row>
    <row r="91" spans="1:17" s="3" customFormat="1" x14ac:dyDescent="0.2">
      <c r="A91" s="4"/>
    </row>
    <row r="92" spans="1:17" s="3" customFormat="1" x14ac:dyDescent="0.2">
      <c r="A92" s="4"/>
    </row>
    <row r="93" spans="1:17" s="3" customFormat="1" x14ac:dyDescent="0.2">
      <c r="A93" s="4"/>
    </row>
    <row r="94" spans="1:17" s="3" customFormat="1" x14ac:dyDescent="0.2">
      <c r="A94" s="4"/>
    </row>
    <row r="95" spans="1:17" s="3" customFormat="1" x14ac:dyDescent="0.2">
      <c r="A95" s="4"/>
    </row>
    <row r="96" spans="1:17" s="3" customFormat="1" x14ac:dyDescent="0.2">
      <c r="A96" s="4"/>
    </row>
  </sheetData>
  <mergeCells count="45">
    <mergeCell ref="B8:C8"/>
    <mergeCell ref="B28:E28"/>
    <mergeCell ref="B29:E29"/>
    <mergeCell ref="B30:E30"/>
    <mergeCell ref="B31:E31"/>
    <mergeCell ref="B15:E15"/>
    <mergeCell ref="B16:E16"/>
    <mergeCell ref="B17:E17"/>
    <mergeCell ref="B18:E18"/>
    <mergeCell ref="B42:E42"/>
    <mergeCell ref="B43:E43"/>
    <mergeCell ref="B32:E32"/>
    <mergeCell ref="B21:E21"/>
    <mergeCell ref="B22:E22"/>
    <mergeCell ref="B23:E23"/>
    <mergeCell ref="B24:E24"/>
    <mergeCell ref="B25:E25"/>
    <mergeCell ref="B26:E26"/>
    <mergeCell ref="B27:E27"/>
    <mergeCell ref="B36:E36"/>
    <mergeCell ref="B37:E37"/>
    <mergeCell ref="B38:E38"/>
    <mergeCell ref="B39:E39"/>
    <mergeCell ref="B40:E40"/>
    <mergeCell ref="B41:E41"/>
    <mergeCell ref="B14:E14"/>
    <mergeCell ref="B45:E45"/>
    <mergeCell ref="B46:E46"/>
    <mergeCell ref="B47:E47"/>
    <mergeCell ref="B48:E48"/>
    <mergeCell ref="B49:E49"/>
    <mergeCell ref="B44:E44"/>
    <mergeCell ref="B33:E33"/>
    <mergeCell ref="B34:E34"/>
    <mergeCell ref="B35:E35"/>
    <mergeCell ref="B19:E19"/>
    <mergeCell ref="B20:E20"/>
    <mergeCell ref="B69:B72"/>
    <mergeCell ref="A1:I1"/>
    <mergeCell ref="A2:I2"/>
    <mergeCell ref="B4:C4"/>
    <mergeCell ref="B6:C6"/>
    <mergeCell ref="A12:B12"/>
    <mergeCell ref="E12:H12"/>
    <mergeCell ref="B13:E13"/>
  </mergeCells>
  <pageMargins left="0.70866141732283472" right="0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Кирилл</dc:creator>
  <cp:lastModifiedBy>Кирилл</cp:lastModifiedBy>
  <dcterms:created xsi:type="dcterms:W3CDTF">2013-05-23T16:50:32Z</dcterms:created>
  <dcterms:modified xsi:type="dcterms:W3CDTF">2013-05-23T16:50:37Z</dcterms:modified>
</cp:coreProperties>
</file>