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М.35б" sheetId="1" r:id="rId1"/>
  </sheets>
  <calcPr calcId="145621"/>
</workbook>
</file>

<file path=xl/calcChain.xml><?xml version="1.0" encoding="utf-8"?>
<calcChain xmlns="http://schemas.openxmlformats.org/spreadsheetml/2006/main">
  <c r="I10" i="1" l="1"/>
  <c r="I21" i="1" s="1"/>
  <c r="F14" i="1"/>
  <c r="F16" i="1"/>
  <c r="E5" i="1" s="1"/>
  <c r="G16" i="1"/>
  <c r="E6" i="1" s="1"/>
  <c r="H16" i="1"/>
  <c r="F17" i="1"/>
  <c r="G17" i="1"/>
  <c r="H17" i="1"/>
  <c r="F18" i="1"/>
  <c r="G18" i="1"/>
  <c r="H18" i="1"/>
  <c r="H19" i="1"/>
  <c r="F20" i="1"/>
  <c r="G20" i="1"/>
  <c r="A22" i="1"/>
  <c r="I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I24" i="1"/>
  <c r="I26" i="1"/>
  <c r="H28" i="1"/>
  <c r="H27" i="1" s="1"/>
  <c r="H29" i="1"/>
  <c r="I29" i="1"/>
  <c r="I31" i="1"/>
  <c r="I33" i="1"/>
  <c r="I35" i="1"/>
  <c r="I37" i="1"/>
  <c r="I39" i="1"/>
  <c r="H40" i="1"/>
  <c r="I40" i="1"/>
  <c r="H42" i="1"/>
  <c r="I42" i="1"/>
  <c r="I27" i="1" l="1"/>
  <c r="H20" i="1"/>
  <c r="H14" i="1" s="1"/>
  <c r="E8" i="1"/>
  <c r="I38" i="1"/>
  <c r="I36" i="1"/>
  <c r="I34" i="1"/>
  <c r="I32" i="1"/>
  <c r="I30" i="1"/>
  <c r="I41" i="1"/>
  <c r="I28" i="1"/>
  <c r="I25" i="1"/>
  <c r="I20" i="1" s="1"/>
  <c r="I23" i="1"/>
  <c r="G14" i="1"/>
</calcChain>
</file>

<file path=xl/sharedStrings.xml><?xml version="1.0" encoding="utf-8"?>
<sst xmlns="http://schemas.openxmlformats.org/spreadsheetml/2006/main" count="51" uniqueCount="48">
  <si>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</si>
  <si>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</si>
  <si>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</si>
  <si>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</si>
  <si>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</si>
  <si>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 и освидетельствование лифтов</t>
  </si>
  <si>
    <t>т.о. электротехнического оборудования</t>
  </si>
  <si>
    <t>т.о. газового хозяйства ВДГО</t>
  </si>
  <si>
    <t>т. о. наружных газовых сетей (54-ТО)</t>
  </si>
  <si>
    <t>страховой полис</t>
  </si>
  <si>
    <t>ремонт и обсл.э/оборудования, ревизия э/щитков</t>
  </si>
  <si>
    <t>проезд до объектов (ПВС)</t>
  </si>
  <si>
    <t>проверка и очистка вентканалов на газ.объектах ВДПО</t>
  </si>
  <si>
    <t>обязательное обучение персонала</t>
  </si>
  <si>
    <t>обслуживание теплосчетчиков</t>
  </si>
  <si>
    <t>механическая очистка придомовой территории</t>
  </si>
  <si>
    <t>израсходовано материалов, спец.одежды</t>
  </si>
  <si>
    <t>з/плата (с налогами) документоведа</t>
  </si>
  <si>
    <t>з/плата (с налогами) мастеров, рабочих</t>
  </si>
  <si>
    <t>з/плата (с налогами) дворников, уборщиков подъездов</t>
  </si>
  <si>
    <t>демеркуризация люмин.и ртутных ламп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</si>
  <si>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</si>
  <si>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</si>
  <si>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</si>
  <si>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</si>
  <si>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</t>
  </si>
  <si>
    <t>Доходы от договоров,заключ.со сторон.организациями</t>
  </si>
  <si>
    <t xml:space="preserve">Электроэнергия </t>
  </si>
  <si>
    <t xml:space="preserve">Вода горячая </t>
  </si>
  <si>
    <t xml:space="preserve">Отопление </t>
  </si>
  <si>
    <t xml:space="preserve">Канализация, вода холодная  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</si>
  <si>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</si>
  <si>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</si>
  <si>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</si>
  <si>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</si>
  <si>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</si>
  <si>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</si>
  <si>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Жилая площадь дома</t>
  </si>
  <si>
    <t>Площадь офиса</t>
  </si>
  <si>
    <t>Общая площадь</t>
  </si>
  <si>
    <t>руб.</t>
  </si>
  <si>
    <t>Израсходовано</t>
  </si>
  <si>
    <t>в т.ч.получено от сторон.организаций</t>
  </si>
  <si>
    <t>Получено</t>
  </si>
  <si>
    <t>Начислено</t>
  </si>
  <si>
    <r>
      <t xml:space="preserve">по содержанию и эксплуатации жилого дома по адресу: </t>
    </r>
    <r>
      <rPr>
        <b/>
        <sz val="9"/>
        <rFont val="Arial Cyr"/>
        <charset val="204"/>
      </rPr>
      <t>г.Тула, ул. Марата, 35-б</t>
    </r>
  </si>
  <si>
    <t>управляющей компании ООО "Внешстрой-Коммунсервис" о выполнении условий договора</t>
  </si>
  <si>
    <t xml:space="preserve">ОТЧЕТ за 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</si>
</sst>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2" fontId="0" fillId="0" borderId="0" xfId="0" applyNumberFormat="1" applyFont="1" applyBorder="1" applyAlignment="1"/>
    <xf numFmtId="2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2" fontId="2" fillId="0" borderId="0" xfId="0" applyNumberFormat="1" applyFont="1" applyBorder="1"/>
    <xf numFmtId="0" fontId="7" fillId="0" borderId="0" xfId="0" applyFont="1"/>
    <xf numFmtId="0" fontId="0" fillId="0" borderId="0" xfId="0" applyFont="1" applyBorder="1" applyAlignment="1">
      <alignment horizontal="center"/>
    </xf>
    <xf numFmtId="0" fontId="8" fillId="0" borderId="0" xfId="0" applyFont="1"/>
    <xf numFmtId="2" fontId="1" fillId="0" borderId="0" xfId="0" applyNumberFormat="1" applyFont="1"/>
    <xf numFmtId="2" fontId="8" fillId="0" borderId="1" xfId="0" applyNumberFormat="1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0" fontId="1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0" fontId="1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2" fontId="8" fillId="0" borderId="11" xfId="0" applyNumberFormat="1" applyFont="1" applyBorder="1"/>
    <xf numFmtId="2" fontId="8" fillId="0" borderId="12" xfId="0" applyNumberFormat="1" applyFont="1" applyBorder="1"/>
    <xf numFmtId="0" fontId="1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2" fontId="6" fillId="0" borderId="14" xfId="0" applyNumberFormat="1" applyFont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9" fillId="0" borderId="15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2" fontId="6" fillId="0" borderId="16" xfId="0" applyNumberFormat="1" applyFont="1" applyBorder="1"/>
    <xf numFmtId="2" fontId="6" fillId="2" borderId="17" xfId="0" applyNumberFormat="1" applyFont="1" applyFill="1" applyBorder="1"/>
    <xf numFmtId="2" fontId="6" fillId="2" borderId="18" xfId="0" applyNumberFormat="1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2" fontId="6" fillId="0" borderId="20" xfId="0" applyNumberFormat="1" applyFont="1" applyBorder="1"/>
    <xf numFmtId="2" fontId="6" fillId="2" borderId="7" xfId="0" applyNumberFormat="1" applyFont="1" applyFill="1" applyBorder="1"/>
    <xf numFmtId="2" fontId="6" fillId="2" borderId="6" xfId="0" applyNumberFormat="1" applyFont="1" applyFill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2" fontId="6" fillId="2" borderId="12" xfId="0" applyNumberFormat="1" applyFont="1" applyFill="1" applyBorder="1"/>
    <xf numFmtId="2" fontId="6" fillId="2" borderId="11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6" fillId="0" borderId="0" xfId="0" applyFont="1"/>
    <xf numFmtId="0" fontId="9" fillId="0" borderId="29" xfId="0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30" xfId="0" applyFont="1" applyBorder="1"/>
    <xf numFmtId="0" fontId="9" fillId="0" borderId="3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6" fillId="0" borderId="30" xfId="0" applyNumberFormat="1" applyFont="1" applyBorder="1" applyAlignment="1"/>
    <xf numFmtId="0" fontId="6" fillId="0" borderId="30" xfId="0" applyFont="1" applyBorder="1" applyAlignment="1"/>
    <xf numFmtId="0" fontId="6" fillId="0" borderId="30" xfId="0" applyFont="1" applyBorder="1" applyAlignment="1">
      <alignment horizontal="left"/>
    </xf>
    <xf numFmtId="2" fontId="0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G22" sqref="G22"/>
    </sheetView>
  </sheetViews>
  <sheetFormatPr defaultRowHeight="12" x14ac:dyDescent="0.2"/>
  <cols>
    <col min="1" max="1" width="3.140625" style="2" customWidth="1"/>
    <col min="2" max="4" width="9.140625" style="1"/>
    <col min="5" max="5" width="12.42578125" style="1" customWidth="1"/>
    <col min="6" max="6" width="11.5703125" style="1" customWidth="1"/>
    <col min="7" max="7" width="12.140625" style="1" customWidth="1"/>
    <col min="8" max="8" width="10.85546875" style="1" customWidth="1"/>
    <col min="9" max="16384" width="9.140625" style="1"/>
  </cols>
  <sheetData>
    <row r="1" spans="1:14" ht="23.25" customHeight="1" x14ac:dyDescent="0.2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7"/>
      <c r="K1" s="107"/>
      <c r="L1" s="107"/>
      <c r="M1" s="107"/>
      <c r="N1" s="107"/>
    </row>
    <row r="2" spans="1:14" ht="20.25" customHeight="1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5"/>
      <c r="K2" s="105"/>
      <c r="L2" s="105"/>
      <c r="M2" s="105"/>
      <c r="N2" s="105"/>
    </row>
    <row r="3" spans="1:14" ht="18.75" customHeight="1" x14ac:dyDescent="0.2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5"/>
      <c r="K3" s="105"/>
      <c r="L3" s="105"/>
      <c r="M3" s="105"/>
      <c r="N3" s="105"/>
    </row>
    <row r="4" spans="1:14" x14ac:dyDescent="0.2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x14ac:dyDescent="0.2">
      <c r="B5" s="100" t="s">
        <v>44</v>
      </c>
      <c r="C5" s="100"/>
      <c r="D5" s="99"/>
      <c r="E5" s="98">
        <f>SUM(F15:F20)</f>
        <v>2709457.5700000003</v>
      </c>
      <c r="F5" s="1" t="s">
        <v>40</v>
      </c>
    </row>
    <row r="6" spans="1:14" ht="18" customHeight="1" x14ac:dyDescent="0.2">
      <c r="B6" s="100" t="s">
        <v>43</v>
      </c>
      <c r="C6" s="100"/>
      <c r="D6" s="99"/>
      <c r="E6" s="98">
        <f>SUM(G15:G20)</f>
        <v>2729520.84</v>
      </c>
      <c r="F6" s="1" t="s">
        <v>40</v>
      </c>
    </row>
    <row r="7" spans="1:14" ht="15" x14ac:dyDescent="0.25">
      <c r="B7" s="104" t="s">
        <v>42</v>
      </c>
      <c r="C7" s="103"/>
      <c r="D7" s="102"/>
      <c r="E7" s="101">
        <v>19340</v>
      </c>
      <c r="F7" s="1" t="s">
        <v>40</v>
      </c>
    </row>
    <row r="8" spans="1:14" ht="18.75" customHeight="1" x14ac:dyDescent="0.2">
      <c r="B8" s="100" t="s">
        <v>41</v>
      </c>
      <c r="C8" s="100"/>
      <c r="D8" s="99"/>
      <c r="E8" s="98">
        <f>SUM(H15:H20)</f>
        <v>2758652.32</v>
      </c>
      <c r="F8" s="1" t="s">
        <v>40</v>
      </c>
    </row>
    <row r="9" spans="1:14" ht="15" x14ac:dyDescent="0.25">
      <c r="B9" s="97"/>
      <c r="C9" s="96"/>
      <c r="D9" s="95"/>
      <c r="E9" s="94"/>
    </row>
    <row r="10" spans="1:14" ht="15.75" customHeight="1" x14ac:dyDescent="0.2">
      <c r="B10" s="96"/>
      <c r="C10" s="96"/>
      <c r="D10" s="95"/>
      <c r="E10" s="94"/>
      <c r="F10" s="90"/>
      <c r="G10" s="93"/>
      <c r="H10" s="92" t="s">
        <v>39</v>
      </c>
      <c r="I10" s="91">
        <f>I12+I11</f>
        <v>4505.3999999999996</v>
      </c>
    </row>
    <row r="11" spans="1:14" ht="15" customHeight="1" x14ac:dyDescent="0.2">
      <c r="F11" s="90"/>
      <c r="G11" s="89"/>
      <c r="H11" s="89" t="s">
        <v>38</v>
      </c>
      <c r="I11" s="88">
        <v>178.7</v>
      </c>
    </row>
    <row r="12" spans="1:14" ht="18" customHeight="1" thickBot="1" x14ac:dyDescent="0.25">
      <c r="A12" s="87"/>
      <c r="B12" s="86"/>
      <c r="D12" s="85"/>
      <c r="F12" s="84" t="s">
        <v>37</v>
      </c>
      <c r="G12" s="84"/>
      <c r="H12" s="84"/>
      <c r="I12" s="83">
        <v>4326.7</v>
      </c>
    </row>
    <row r="13" spans="1:14" ht="18.75" thickBot="1" x14ac:dyDescent="0.25">
      <c r="A13" s="82"/>
      <c r="B13" s="81" t="s">
        <v>36</v>
      </c>
      <c r="C13" s="81"/>
      <c r="D13" s="81"/>
      <c r="E13" s="81"/>
      <c r="F13" s="80" t="s">
        <v>35</v>
      </c>
      <c r="G13" s="80" t="s">
        <v>34</v>
      </c>
      <c r="H13" s="80" t="s">
        <v>33</v>
      </c>
      <c r="I13" s="79" t="s">
        <v>32</v>
      </c>
      <c r="J13" s="72"/>
      <c r="K13" s="72"/>
      <c r="L13" s="11"/>
    </row>
    <row r="14" spans="1:14" ht="12.75" x14ac:dyDescent="0.2">
      <c r="A14" s="78"/>
      <c r="B14" s="77" t="s">
        <v>31</v>
      </c>
      <c r="C14" s="76"/>
      <c r="D14" s="76"/>
      <c r="E14" s="75"/>
      <c r="F14" s="74">
        <f>SUM(F15:F20)</f>
        <v>2709457.5700000003</v>
      </c>
      <c r="G14" s="74">
        <f>SUM(G15:G20)</f>
        <v>2729520.84</v>
      </c>
      <c r="H14" s="74">
        <f>SUM(H15:H20)</f>
        <v>2758652.32</v>
      </c>
      <c r="I14" s="73"/>
      <c r="J14" s="72"/>
      <c r="K14" s="72"/>
      <c r="L14" s="11"/>
    </row>
    <row r="15" spans="1:14" ht="12.75" x14ac:dyDescent="0.2">
      <c r="A15" s="69"/>
      <c r="B15" s="68" t="s">
        <v>30</v>
      </c>
      <c r="C15" s="67"/>
      <c r="D15" s="67"/>
      <c r="E15" s="66"/>
      <c r="F15" s="71">
        <v>166011.64000000001</v>
      </c>
      <c r="G15" s="70">
        <v>160652.97</v>
      </c>
      <c r="H15" s="70">
        <v>165347.09</v>
      </c>
      <c r="I15" s="63"/>
      <c r="J15" s="6"/>
      <c r="K15" s="6"/>
      <c r="L15" s="11"/>
    </row>
    <row r="16" spans="1:14" ht="12.75" x14ac:dyDescent="0.2">
      <c r="A16" s="69"/>
      <c r="B16" s="68" t="s">
        <v>29</v>
      </c>
      <c r="C16" s="67"/>
      <c r="D16" s="67"/>
      <c r="E16" s="66"/>
      <c r="F16" s="65">
        <f>837005.93+1563.29+703.4-1563.29</f>
        <v>837709.33000000007</v>
      </c>
      <c r="G16" s="64">
        <f>841644.18+859.89</f>
        <v>842504.07000000007</v>
      </c>
      <c r="H16" s="64">
        <f>869630.7+1563.29</f>
        <v>871193.99</v>
      </c>
      <c r="I16" s="63"/>
      <c r="J16" s="6"/>
      <c r="K16" s="6"/>
      <c r="L16" s="11"/>
    </row>
    <row r="17" spans="1:12" ht="12.75" x14ac:dyDescent="0.2">
      <c r="A17" s="69"/>
      <c r="B17" s="68" t="s">
        <v>28</v>
      </c>
      <c r="C17" s="67"/>
      <c r="D17" s="67"/>
      <c r="E17" s="66"/>
      <c r="F17" s="65">
        <f>324447.88+8244.91+573.4-573.4</f>
        <v>332692.78999999998</v>
      </c>
      <c r="G17" s="64">
        <f>311600.38+8619.62+729.4</f>
        <v>320949.40000000002</v>
      </c>
      <c r="H17" s="64">
        <f>573.4+344791.63-573.4</f>
        <v>344791.63</v>
      </c>
      <c r="I17" s="63"/>
      <c r="J17" s="6"/>
      <c r="K17" s="6"/>
      <c r="L17" s="11"/>
    </row>
    <row r="18" spans="1:12" ht="12.75" x14ac:dyDescent="0.2">
      <c r="A18" s="69"/>
      <c r="B18" s="68" t="s">
        <v>27</v>
      </c>
      <c r="C18" s="67"/>
      <c r="D18" s="67"/>
      <c r="E18" s="66"/>
      <c r="F18" s="65">
        <f>475252.65+19312.53+837.6+458.37-837.6</f>
        <v>495023.55000000005</v>
      </c>
      <c r="G18" s="64">
        <f>477366.78+20919+379.23</f>
        <v>498665.01</v>
      </c>
      <c r="H18" s="64">
        <f>837.6+505878.91-837.6</f>
        <v>505878.91</v>
      </c>
      <c r="I18" s="63"/>
      <c r="J18" s="6"/>
      <c r="K18" s="6"/>
      <c r="L18" s="11"/>
    </row>
    <row r="19" spans="1:12" ht="12.75" x14ac:dyDescent="0.2">
      <c r="A19" s="62"/>
      <c r="B19" s="61" t="s">
        <v>26</v>
      </c>
      <c r="C19" s="60"/>
      <c r="D19" s="60"/>
      <c r="E19" s="59"/>
      <c r="F19" s="58"/>
      <c r="G19" s="57">
        <v>19340</v>
      </c>
      <c r="H19" s="57">
        <f>ROUND((G19*0.01),2)</f>
        <v>193.4</v>
      </c>
      <c r="I19" s="56"/>
      <c r="J19" s="6"/>
      <c r="K19" s="6"/>
      <c r="L19" s="11"/>
    </row>
    <row r="20" spans="1:12" ht="13.5" thickBot="1" x14ac:dyDescent="0.25">
      <c r="A20" s="55"/>
      <c r="B20" s="54" t="s">
        <v>25</v>
      </c>
      <c r="C20" s="54"/>
      <c r="D20" s="54"/>
      <c r="E20" s="54"/>
      <c r="F20" s="53">
        <f>848213.1+29807.16</f>
        <v>878020.26</v>
      </c>
      <c r="G20" s="52">
        <f>857775.57+29633.82</f>
        <v>887409.3899999999</v>
      </c>
      <c r="H20" s="52">
        <f>SUM(H21:H42)</f>
        <v>871247.3</v>
      </c>
      <c r="I20" s="51">
        <f>SUM(I21:I42)</f>
        <v>16.22</v>
      </c>
      <c r="J20" s="6"/>
      <c r="K20" s="6"/>
      <c r="L20" s="11"/>
    </row>
    <row r="21" spans="1:12" ht="12.75" x14ac:dyDescent="0.2">
      <c r="A21" s="50">
        <v>1</v>
      </c>
      <c r="B21" s="49" t="s">
        <v>24</v>
      </c>
      <c r="C21" s="49"/>
      <c r="D21" s="49"/>
      <c r="E21" s="49"/>
      <c r="F21" s="48"/>
      <c r="G21" s="48"/>
      <c r="H21" s="48">
        <v>4808</v>
      </c>
      <c r="I21" s="32">
        <f>ROUND((H21/I10/12),2)</f>
        <v>0.09</v>
      </c>
      <c r="J21" s="22"/>
      <c r="K21" s="22"/>
      <c r="L21" s="5"/>
    </row>
    <row r="22" spans="1:12" ht="12.75" x14ac:dyDescent="0.2">
      <c r="A22" s="50">
        <f>A21+1</f>
        <v>2</v>
      </c>
      <c r="B22" s="49" t="s">
        <v>23</v>
      </c>
      <c r="C22" s="49"/>
      <c r="D22" s="49"/>
      <c r="E22" s="49"/>
      <c r="F22" s="48"/>
      <c r="G22" s="48"/>
      <c r="H22" s="47">
        <v>61.82</v>
      </c>
      <c r="I22" s="32">
        <f>ROUND((H22/I10/12),2)</f>
        <v>0</v>
      </c>
      <c r="J22" s="22"/>
      <c r="K22" s="22"/>
      <c r="L22" s="5"/>
    </row>
    <row r="23" spans="1:12" ht="12.75" x14ac:dyDescent="0.2">
      <c r="A23" s="36">
        <f>A22+1</f>
        <v>3</v>
      </c>
      <c r="B23" s="35" t="s">
        <v>22</v>
      </c>
      <c r="C23" s="35"/>
      <c r="D23" s="35"/>
      <c r="E23" s="35"/>
      <c r="F23" s="34"/>
      <c r="G23" s="34"/>
      <c r="H23" s="33">
        <v>141.5</v>
      </c>
      <c r="I23" s="32">
        <f>ROUND((H23/I10/12),2)</f>
        <v>0</v>
      </c>
      <c r="J23" s="22"/>
      <c r="K23" s="22"/>
      <c r="L23" s="5"/>
    </row>
    <row r="24" spans="1:12" ht="12.75" x14ac:dyDescent="0.2">
      <c r="A24" s="36">
        <f>A23+1</f>
        <v>4</v>
      </c>
      <c r="B24" s="35" t="s">
        <v>21</v>
      </c>
      <c r="C24" s="35"/>
      <c r="D24" s="35"/>
      <c r="E24" s="35"/>
      <c r="F24" s="34"/>
      <c r="G24" s="34"/>
      <c r="H24" s="33">
        <v>53908.69</v>
      </c>
      <c r="I24" s="32">
        <f>ROUND((H24/I10/12),2)</f>
        <v>1</v>
      </c>
      <c r="J24" s="22"/>
      <c r="K24" s="22"/>
      <c r="L24" s="5"/>
    </row>
    <row r="25" spans="1:12" ht="12.75" x14ac:dyDescent="0.2">
      <c r="A25" s="36">
        <f>A24+1</f>
        <v>5</v>
      </c>
      <c r="B25" s="39" t="s">
        <v>20</v>
      </c>
      <c r="C25" s="38"/>
      <c r="D25" s="38"/>
      <c r="E25" s="37"/>
      <c r="F25" s="34"/>
      <c r="G25" s="34"/>
      <c r="H25" s="34">
        <v>274</v>
      </c>
      <c r="I25" s="32">
        <f>ROUND((H25/I10/12),2)</f>
        <v>0.01</v>
      </c>
      <c r="J25" s="22"/>
      <c r="K25" s="22"/>
      <c r="L25" s="5"/>
    </row>
    <row r="26" spans="1:12" ht="12.75" x14ac:dyDescent="0.2">
      <c r="A26" s="36">
        <f>A25+1</f>
        <v>6</v>
      </c>
      <c r="B26" s="35" t="s">
        <v>19</v>
      </c>
      <c r="C26" s="35"/>
      <c r="D26" s="35"/>
      <c r="E26" s="35"/>
      <c r="F26" s="34"/>
      <c r="G26" s="34"/>
      <c r="H26" s="33">
        <v>125006.22</v>
      </c>
      <c r="I26" s="32">
        <f>ROUND((H26/I10/12),2)</f>
        <v>2.31</v>
      </c>
      <c r="J26" s="22"/>
      <c r="K26" s="22"/>
      <c r="L26" s="5"/>
    </row>
    <row r="27" spans="1:12" ht="12.75" x14ac:dyDescent="0.2">
      <c r="A27" s="36">
        <f>A26+1</f>
        <v>7</v>
      </c>
      <c r="B27" s="35" t="s">
        <v>18</v>
      </c>
      <c r="C27" s="35"/>
      <c r="D27" s="35"/>
      <c r="E27" s="35"/>
      <c r="F27" s="34"/>
      <c r="G27" s="34"/>
      <c r="H27" s="33">
        <f>135702.65-H28</f>
        <v>128217.45999999999</v>
      </c>
      <c r="I27" s="32">
        <f>ROUND((H27/I10/12),2)</f>
        <v>2.37</v>
      </c>
      <c r="J27" s="22"/>
      <c r="K27" s="22"/>
      <c r="L27" s="5"/>
    </row>
    <row r="28" spans="1:12" ht="12.75" x14ac:dyDescent="0.2">
      <c r="A28" s="36">
        <f>A27+1</f>
        <v>8</v>
      </c>
      <c r="B28" s="35" t="s">
        <v>17</v>
      </c>
      <c r="C28" s="35"/>
      <c r="D28" s="35"/>
      <c r="E28" s="35"/>
      <c r="F28" s="34"/>
      <c r="G28" s="34"/>
      <c r="H28" s="33">
        <f>ROUND((I12*1.73),2)</f>
        <v>7485.19</v>
      </c>
      <c r="I28" s="32">
        <f>ROUND((H28/I12/12),2)</f>
        <v>0.14000000000000001</v>
      </c>
      <c r="J28" s="22"/>
      <c r="K28" s="22"/>
      <c r="L28" s="5"/>
    </row>
    <row r="29" spans="1:12" ht="12.75" x14ac:dyDescent="0.2">
      <c r="A29" s="36">
        <f>A28+1</f>
        <v>9</v>
      </c>
      <c r="B29" s="35" t="s">
        <v>16</v>
      </c>
      <c r="C29" s="35"/>
      <c r="D29" s="35"/>
      <c r="E29" s="35"/>
      <c r="F29" s="34"/>
      <c r="G29" s="34"/>
      <c r="H29" s="33">
        <f>12880.73+1102.45</f>
        <v>13983.18</v>
      </c>
      <c r="I29" s="32">
        <f>ROUND((H29/I10/12),2)</f>
        <v>0.26</v>
      </c>
      <c r="J29" s="22"/>
      <c r="K29" s="22"/>
      <c r="L29" s="5"/>
    </row>
    <row r="30" spans="1:12" ht="12.75" customHeight="1" x14ac:dyDescent="0.25">
      <c r="A30" s="36">
        <f>A29+1</f>
        <v>10</v>
      </c>
      <c r="B30" s="35" t="s">
        <v>15</v>
      </c>
      <c r="C30" s="46"/>
      <c r="D30" s="46"/>
      <c r="E30" s="46"/>
      <c r="F30" s="34"/>
      <c r="G30" s="34"/>
      <c r="H30" s="33">
        <v>1800</v>
      </c>
      <c r="I30" s="32">
        <f>ROUND((H30/I10/12),2)</f>
        <v>0.03</v>
      </c>
      <c r="J30" s="22"/>
      <c r="K30" s="22"/>
      <c r="L30" s="5"/>
    </row>
    <row r="31" spans="1:12" ht="12.75" customHeight="1" x14ac:dyDescent="0.2">
      <c r="A31" s="36">
        <f>A30+1</f>
        <v>11</v>
      </c>
      <c r="B31" s="35" t="s">
        <v>14</v>
      </c>
      <c r="C31" s="35"/>
      <c r="D31" s="35"/>
      <c r="E31" s="35"/>
      <c r="F31" s="34"/>
      <c r="G31" s="34"/>
      <c r="H31" s="33">
        <v>28253.72</v>
      </c>
      <c r="I31" s="32">
        <f>ROUND((H31/I10/12),2)</f>
        <v>0.52</v>
      </c>
      <c r="J31" s="22"/>
      <c r="K31" s="22"/>
      <c r="L31" s="5"/>
    </row>
    <row r="32" spans="1:12" ht="12.75" customHeight="1" x14ac:dyDescent="0.2">
      <c r="A32" s="36">
        <f>A31+1</f>
        <v>12</v>
      </c>
      <c r="B32" s="39" t="s">
        <v>13</v>
      </c>
      <c r="C32" s="38"/>
      <c r="D32" s="38"/>
      <c r="E32" s="37"/>
      <c r="F32" s="34"/>
      <c r="G32" s="34"/>
      <c r="H32" s="33">
        <v>251.05</v>
      </c>
      <c r="I32" s="32">
        <f>ROUND((H32/I10/12),2)</f>
        <v>0</v>
      </c>
      <c r="J32" s="22"/>
      <c r="K32" s="22"/>
      <c r="L32" s="5"/>
    </row>
    <row r="33" spans="1:16" ht="12.75" customHeight="1" x14ac:dyDescent="0.2">
      <c r="A33" s="36">
        <f>A32+1</f>
        <v>13</v>
      </c>
      <c r="B33" s="45" t="s">
        <v>12</v>
      </c>
      <c r="C33" s="45"/>
      <c r="D33" s="45"/>
      <c r="E33" s="45"/>
      <c r="F33" s="34"/>
      <c r="G33" s="34"/>
      <c r="H33" s="33">
        <v>3421.44</v>
      </c>
      <c r="I33" s="32">
        <f>ROUND((H33/I10/12),2)</f>
        <v>0.06</v>
      </c>
      <c r="J33" s="22"/>
      <c r="K33" s="22"/>
      <c r="L33" s="5"/>
    </row>
    <row r="34" spans="1:16" ht="12.75" customHeight="1" x14ac:dyDescent="0.2">
      <c r="A34" s="36">
        <f>A33+1</f>
        <v>14</v>
      </c>
      <c r="B34" s="39" t="s">
        <v>11</v>
      </c>
      <c r="C34" s="38"/>
      <c r="D34" s="38"/>
      <c r="E34" s="37"/>
      <c r="F34" s="33"/>
      <c r="G34" s="34"/>
      <c r="H34" s="33">
        <v>140.76</v>
      </c>
      <c r="I34" s="32">
        <f>ROUND((H34/I10/12),2)</f>
        <v>0</v>
      </c>
      <c r="J34" s="22"/>
      <c r="K34" s="22"/>
      <c r="L34" s="5"/>
    </row>
    <row r="35" spans="1:16" ht="12.75" customHeight="1" x14ac:dyDescent="0.2">
      <c r="A35" s="36">
        <f>A34+1</f>
        <v>15</v>
      </c>
      <c r="B35" s="39" t="s">
        <v>10</v>
      </c>
      <c r="C35" s="38"/>
      <c r="D35" s="38"/>
      <c r="E35" s="37"/>
      <c r="F35" s="33"/>
      <c r="G35" s="34"/>
      <c r="H35" s="3">
        <v>2280</v>
      </c>
      <c r="I35" s="32">
        <f>ROUND((H39/I10/12),2)</f>
        <v>0.16</v>
      </c>
      <c r="J35" s="22"/>
      <c r="K35" s="22"/>
      <c r="L35" s="5"/>
    </row>
    <row r="36" spans="1:16" ht="12.75" customHeight="1" x14ac:dyDescent="0.2">
      <c r="A36" s="36">
        <f>A35+1</f>
        <v>16</v>
      </c>
      <c r="B36" s="35" t="s">
        <v>9</v>
      </c>
      <c r="C36" s="35"/>
      <c r="D36" s="35"/>
      <c r="E36" s="35"/>
      <c r="F36" s="34"/>
      <c r="G36" s="34"/>
      <c r="H36" s="33">
        <v>500</v>
      </c>
      <c r="I36" s="32">
        <f>ROUND((H36/I10/12),2)</f>
        <v>0.01</v>
      </c>
      <c r="J36" s="22"/>
      <c r="K36" s="22"/>
      <c r="L36" s="5"/>
    </row>
    <row r="37" spans="1:16" ht="12.75" customHeight="1" x14ac:dyDescent="0.2">
      <c r="A37" s="36">
        <f>A36+1</f>
        <v>17</v>
      </c>
      <c r="B37" s="39" t="s">
        <v>8</v>
      </c>
      <c r="C37" s="38"/>
      <c r="D37" s="38"/>
      <c r="E37" s="37"/>
      <c r="F37" s="34"/>
      <c r="G37" s="34"/>
      <c r="H37" s="33">
        <v>7005.88</v>
      </c>
      <c r="I37" s="32">
        <f>ROUND((H37/I10/12),2)</f>
        <v>0.13</v>
      </c>
      <c r="J37" s="22"/>
      <c r="L37" s="5"/>
    </row>
    <row r="38" spans="1:16" ht="12.75" customHeight="1" x14ac:dyDescent="0.25">
      <c r="A38" s="36">
        <f>A37+1</f>
        <v>18</v>
      </c>
      <c r="B38" s="39" t="s">
        <v>7</v>
      </c>
      <c r="C38" s="44"/>
      <c r="D38" s="44"/>
      <c r="E38" s="43"/>
      <c r="F38" s="34"/>
      <c r="G38" s="34"/>
      <c r="H38" s="33">
        <v>15778.14</v>
      </c>
      <c r="I38" s="32">
        <f>ROUND((H38/I10/12),2)</f>
        <v>0.28999999999999998</v>
      </c>
      <c r="J38" s="22"/>
      <c r="L38" s="5"/>
    </row>
    <row r="39" spans="1:16" ht="15" customHeight="1" x14ac:dyDescent="0.2">
      <c r="A39" s="36">
        <f>A38+1</f>
        <v>19</v>
      </c>
      <c r="B39" s="42" t="s">
        <v>6</v>
      </c>
      <c r="C39" s="41"/>
      <c r="D39" s="41"/>
      <c r="E39" s="40"/>
      <c r="F39" s="34"/>
      <c r="G39" s="34"/>
      <c r="H39" s="33">
        <v>8465.24</v>
      </c>
      <c r="I39" s="32">
        <f>ROUND((H39/I10/12),2)</f>
        <v>0.16</v>
      </c>
      <c r="J39" s="22"/>
      <c r="L39" s="5"/>
    </row>
    <row r="40" spans="1:16" ht="12.75" customHeight="1" x14ac:dyDescent="0.2">
      <c r="A40" s="36">
        <f>A39+1</f>
        <v>20</v>
      </c>
      <c r="B40" s="39" t="s">
        <v>5</v>
      </c>
      <c r="C40" s="38"/>
      <c r="D40" s="38"/>
      <c r="E40" s="37"/>
      <c r="F40" s="34"/>
      <c r="G40" s="34"/>
      <c r="H40" s="33">
        <f>119473.34+27276</f>
        <v>146749.34</v>
      </c>
      <c r="I40" s="32">
        <f>ROUND((H40/I10/12),2)</f>
        <v>2.71</v>
      </c>
      <c r="J40" s="22"/>
      <c r="L40" s="5"/>
    </row>
    <row r="41" spans="1:16" ht="12.75" customHeight="1" x14ac:dyDescent="0.2">
      <c r="A41" s="36">
        <f>A40+1</f>
        <v>21</v>
      </c>
      <c r="B41" s="35" t="s">
        <v>4</v>
      </c>
      <c r="C41" s="35"/>
      <c r="D41" s="35"/>
      <c r="E41" s="35"/>
      <c r="F41" s="34"/>
      <c r="G41" s="34"/>
      <c r="H41" s="33">
        <v>95080.79</v>
      </c>
      <c r="I41" s="32">
        <f>ROUND((H41/I10/12),2)</f>
        <v>1.76</v>
      </c>
      <c r="J41" s="22"/>
      <c r="K41" s="22"/>
      <c r="L41" s="5"/>
    </row>
    <row r="42" spans="1:16" ht="12.75" customHeight="1" thickBot="1" x14ac:dyDescent="0.25">
      <c r="A42" s="31">
        <f>A41+1</f>
        <v>22</v>
      </c>
      <c r="B42" s="30" t="s">
        <v>3</v>
      </c>
      <c r="C42" s="30"/>
      <c r="D42" s="30"/>
      <c r="E42" s="30"/>
      <c r="F42" s="29"/>
      <c r="G42" s="28"/>
      <c r="H42" s="28">
        <f>ROUND((F20/135*35),2)</f>
        <v>227634.88</v>
      </c>
      <c r="I42" s="27">
        <f>ROUND((H42/I10/12),2)</f>
        <v>4.21</v>
      </c>
      <c r="J42" s="22"/>
      <c r="K42" s="22"/>
      <c r="L42" s="5"/>
    </row>
    <row r="43" spans="1:16" ht="12.75" customHeight="1" x14ac:dyDescent="0.2">
      <c r="I43" s="26"/>
      <c r="J43" s="26"/>
    </row>
    <row r="44" spans="1:16" ht="12.75" customHeight="1" x14ac:dyDescent="0.2">
      <c r="A44" s="4"/>
      <c r="B44" s="23"/>
      <c r="C44" s="23"/>
      <c r="D44" s="23"/>
      <c r="E44" s="23"/>
      <c r="F44" s="23"/>
      <c r="G44" s="23"/>
      <c r="H44" s="23"/>
    </row>
    <row r="45" spans="1:16" ht="12.75" customHeight="1" x14ac:dyDescent="0.2">
      <c r="A45" s="4"/>
      <c r="B45" s="23"/>
      <c r="C45" s="23"/>
      <c r="D45" s="23"/>
      <c r="E45" s="23"/>
      <c r="F45" s="23"/>
      <c r="G45" s="23"/>
      <c r="H45" s="23"/>
    </row>
    <row r="46" spans="1:16" s="16" customFormat="1" ht="12.75" customHeight="1" x14ac:dyDescent="0.25">
      <c r="A46" s="24"/>
      <c r="E46" s="1" t="s">
        <v>2</v>
      </c>
    </row>
    <row r="47" spans="1:16" ht="15" customHeight="1" x14ac:dyDescent="0.25">
      <c r="A47" s="4"/>
      <c r="E47" s="25" t="s">
        <v>1</v>
      </c>
      <c r="I47" s="16"/>
      <c r="J47" s="16"/>
      <c r="K47" s="16"/>
      <c r="L47" s="16"/>
      <c r="M47" s="16"/>
      <c r="N47" s="16"/>
      <c r="O47" s="16"/>
      <c r="P47" s="16"/>
    </row>
    <row r="48" spans="1:16" s="16" customFormat="1" ht="15" x14ac:dyDescent="0.25">
      <c r="A48" s="24"/>
      <c r="E48" s="1" t="s">
        <v>0</v>
      </c>
      <c r="I48" s="23"/>
      <c r="J48" s="12"/>
      <c r="K48" s="12"/>
      <c r="L48" s="12"/>
      <c r="M48" s="12"/>
      <c r="N48" s="6"/>
      <c r="O48" s="1"/>
      <c r="P48" s="6"/>
    </row>
    <row r="49" spans="1:16" ht="12.75" customHeight="1" x14ac:dyDescent="0.25">
      <c r="A49" s="4"/>
      <c r="E49" s="22"/>
      <c r="I49" s="16"/>
      <c r="J49" s="16"/>
      <c r="K49" s="16"/>
      <c r="L49" s="16"/>
      <c r="M49" s="16"/>
      <c r="N49" s="16"/>
      <c r="O49" s="16"/>
      <c r="P49" s="16"/>
    </row>
    <row r="50" spans="1:16" s="16" customFormat="1" ht="12.75" customHeight="1" x14ac:dyDescent="0.25">
      <c r="A50" s="21"/>
    </row>
    <row r="51" spans="1:16" ht="13.5" customHeight="1" x14ac:dyDescent="0.25">
      <c r="I51" s="16"/>
      <c r="J51" s="16"/>
      <c r="K51" s="16"/>
      <c r="L51" s="16"/>
      <c r="M51" s="16"/>
      <c r="N51" s="16"/>
      <c r="O51" s="16"/>
      <c r="P51" s="16"/>
    </row>
    <row r="54" spans="1:16" ht="15" x14ac:dyDescent="0.25">
      <c r="I54" s="16"/>
      <c r="J54" s="20"/>
      <c r="K54" s="20"/>
      <c r="L54" s="20"/>
      <c r="M54" s="19"/>
      <c r="N54" s="18"/>
      <c r="P54" s="17"/>
    </row>
    <row r="68" spans="1:14" ht="15" x14ac:dyDescent="0.25">
      <c r="B68"/>
      <c r="C68" s="16"/>
      <c r="D68" s="16"/>
      <c r="E68" s="16"/>
      <c r="F68" s="16"/>
      <c r="H68" s="16"/>
    </row>
    <row r="72" spans="1:14" x14ac:dyDescent="0.2">
      <c r="A72" s="15"/>
      <c r="B72" s="5"/>
      <c r="C72" s="1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A73" s="15"/>
      <c r="B73" s="5"/>
      <c r="C73" s="1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15"/>
      <c r="B74" s="5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3" customFormat="1" x14ac:dyDescent="0.2">
      <c r="A75" s="15"/>
      <c r="B75" s="5"/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3" customFormat="1" x14ac:dyDescent="0.2">
      <c r="A76" s="4"/>
      <c r="B76" s="13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11.25" x14ac:dyDescent="0.2">
      <c r="A77" s="10"/>
      <c r="B77" s="12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5" customFormat="1" ht="11.25" x14ac:dyDescent="0.2">
      <c r="A78" s="10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5" customFormat="1" ht="11.25" x14ac:dyDescent="0.2">
      <c r="A79" s="7"/>
      <c r="B79" s="7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3" customFormat="1" x14ac:dyDescent="0.2">
      <c r="A80" s="4"/>
    </row>
    <row r="81" spans="1:1" s="3" customFormat="1" x14ac:dyDescent="0.2">
      <c r="A81" s="4"/>
    </row>
  </sheetData>
  <mergeCells count="38">
    <mergeCell ref="B17:E17"/>
    <mergeCell ref="B18:E18"/>
    <mergeCell ref="B8:C8"/>
    <mergeCell ref="F12:H12"/>
    <mergeCell ref="B13:E13"/>
    <mergeCell ref="B14:E14"/>
    <mergeCell ref="B15:E15"/>
    <mergeCell ref="B16:E16"/>
    <mergeCell ref="B29:E29"/>
    <mergeCell ref="B30:E30"/>
    <mergeCell ref="B19:E19"/>
    <mergeCell ref="B20:E20"/>
    <mergeCell ref="B21:E21"/>
    <mergeCell ref="A1:I1"/>
    <mergeCell ref="A2:I2"/>
    <mergeCell ref="A3:I3"/>
    <mergeCell ref="B5:C5"/>
    <mergeCell ref="B6:C6"/>
    <mergeCell ref="B41:E41"/>
    <mergeCell ref="B42:E42"/>
    <mergeCell ref="B31:E31"/>
    <mergeCell ref="B22:E22"/>
    <mergeCell ref="B23:E23"/>
    <mergeCell ref="B24:E24"/>
    <mergeCell ref="B25:E25"/>
    <mergeCell ref="B26:E26"/>
    <mergeCell ref="B27:E27"/>
    <mergeCell ref="B28:E28"/>
    <mergeCell ref="A79:C79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М.35б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2013-05-23T16:49:02Z</dcterms:created>
  <dcterms:modified xsi:type="dcterms:W3CDTF">2013-05-23T16:49:12Z</dcterms:modified>
</cp:coreProperties>
</file>