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М.35а" sheetId="1" r:id="rId1"/>
  </sheets>
  <calcPr calcId="145621"/>
</workbook>
</file>

<file path=xl/calcChain.xml><?xml version="1.0" encoding="utf-8"?>
<calcChain xmlns="http://schemas.openxmlformats.org/spreadsheetml/2006/main">
  <c r="E6" i="1" l="1"/>
  <c r="I11" i="1"/>
  <c r="I10" i="1" s="1"/>
  <c r="G14" i="1"/>
  <c r="F15" i="1"/>
  <c r="E5" i="1" s="1"/>
  <c r="H15" i="1"/>
  <c r="F16" i="1"/>
  <c r="F14" i="1" s="1"/>
  <c r="G16" i="1"/>
  <c r="H16" i="1"/>
  <c r="H17" i="1"/>
  <c r="F18" i="1"/>
  <c r="H40" i="1" s="1"/>
  <c r="I40" i="1" s="1"/>
  <c r="G18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H27" i="1"/>
  <c r="H26" i="1" s="1"/>
  <c r="H28" i="1"/>
  <c r="H38" i="1"/>
  <c r="I38" i="1" s="1"/>
  <c r="I26" i="1" l="1"/>
  <c r="H18" i="1"/>
  <c r="H14" i="1" s="1"/>
  <c r="E8" i="1"/>
  <c r="I28" i="1"/>
  <c r="I30" i="1"/>
  <c r="I32" i="1"/>
  <c r="I34" i="1"/>
  <c r="I36" i="1"/>
  <c r="I20" i="1"/>
  <c r="I22" i="1"/>
  <c r="I24" i="1"/>
  <c r="I29" i="1"/>
  <c r="I31" i="1"/>
  <c r="I33" i="1"/>
  <c r="I35" i="1"/>
  <c r="I37" i="1"/>
  <c r="I21" i="1"/>
  <c r="I23" i="1"/>
  <c r="I25" i="1"/>
  <c r="I39" i="1"/>
  <c r="I27" i="1"/>
  <c r="I18" i="1" l="1"/>
</calcChain>
</file>

<file path=xl/sharedStrings.xml><?xml version="1.0" encoding="utf-8"?>
<sst xmlns="http://schemas.openxmlformats.org/spreadsheetml/2006/main" count="48" uniqueCount="45">
  <si>
    <t>тел. 40-55-80, 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</si>
  <si>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</si>
  <si>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</si>
  <si>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</si>
  <si>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</si>
  <si>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техническое обслуживание и освид-е лифтов</t>
  </si>
  <si>
    <t xml:space="preserve">т.о.наружных газовых сетей (54-ТО) </t>
  </si>
  <si>
    <t>т.о. газового хозяйства ВДГО</t>
  </si>
  <si>
    <t>страховой полис</t>
  </si>
  <si>
    <t>ремонт и обсл.э/оборудования,ревизия э/щитков</t>
  </si>
  <si>
    <t>поверка средств измерений</t>
  </si>
  <si>
    <t>проезд до объектов (ПВС)</t>
  </si>
  <si>
    <t>пров.и очистка вентканалов на газифиц.объектах  ВДПО</t>
  </si>
  <si>
    <t>обязательное обучение персонала</t>
  </si>
  <si>
    <t>мех.уборка придомовой территории</t>
  </si>
  <si>
    <t>израсходовано материалов, спец.одежды</t>
  </si>
  <si>
    <t>з/плата (с налогами)  документоведа</t>
  </si>
  <si>
    <t>з/плата (с налогами)  мастеров, рабочих</t>
  </si>
  <si>
    <t>з/плата (с нал.) дворников,уборщиков,мус/сборщиков</t>
  </si>
  <si>
    <t>демеркуризация люм.и ртутных ламп</t>
  </si>
  <si>
    <t>герметизация межпанельных швов</t>
  </si>
  <si>
    <t>вывоз мусора</t>
  </si>
  <si>
    <t xml:space="preserve">автоуслуги </t>
  </si>
  <si>
    <t>аварийное обслуживание</t>
  </si>
  <si>
    <t>Содержание здания, в т.ч. офис</t>
  </si>
  <si>
    <t>Доходы от договоров,заключ.со стор.организациями</t>
  </si>
  <si>
    <t>Электроэнергия ОДН</t>
  </si>
  <si>
    <t>Канализация, вода холодная - всего</t>
  </si>
  <si>
    <t>ВСЕГО</t>
  </si>
  <si>
    <r>
      <t>Расход на 1 м</t>
    </r>
    <r>
      <rPr>
        <b/>
        <vertAlign val="superscript"/>
        <sz val="9"/>
        <rFont val="Arial Cyr"/>
        <charset val="204"/>
      </rPr>
      <t>2</t>
    </r>
    <r>
      <rPr>
        <b/>
        <sz val="9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</si>
  <si>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</si>
  <si>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</si>
  <si>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</si>
  <si>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</si>
  <si>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жилого дома</t>
  </si>
  <si>
    <t>Площадь офисов</t>
  </si>
  <si>
    <t>Общая площадь</t>
  </si>
  <si>
    <t>руб.</t>
  </si>
  <si>
    <t>Израсходовано</t>
  </si>
  <si>
    <t>в т.ч. от сторонних организаций</t>
  </si>
  <si>
    <t>Получено</t>
  </si>
  <si>
    <t>Начислено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</si>
  <si>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Марата, 35-а</t>
    </r>
  </si>
  <si>
    <t>управляющей компании ООО "Внешстрой-Коммунсервис" о выполнении условий договора</t>
  </si>
  <si>
    <t xml:space="preserve">ОТЧЕТ за  2012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</si>
</sst>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vertAlign val="superscript"/>
      <sz val="9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2" fontId="0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2" fontId="2" fillId="0" borderId="0" xfId="0" applyNumberFormat="1" applyFont="1"/>
    <xf numFmtId="2" fontId="2" fillId="0" borderId="1" xfId="0" applyNumberFormat="1" applyFont="1" applyBorder="1"/>
    <xf numFmtId="2" fontId="2" fillId="0" borderId="2" xfId="0" applyNumberFormat="1" applyFont="1" applyBorder="1"/>
    <xf numFmtId="2" fontId="7" fillId="0" borderId="2" xfId="0" applyNumberFormat="1" applyFont="1" applyBorder="1"/>
    <xf numFmtId="0" fontId="2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5" xfId="0" applyNumberFormat="1" applyFont="1" applyBorder="1"/>
    <xf numFmtId="2" fontId="7" fillId="0" borderId="5" xfId="0" applyNumberFormat="1" applyFont="1" applyBorder="1"/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2" fontId="2" fillId="0" borderId="9" xfId="0" applyNumberFormat="1" applyFont="1" applyBorder="1"/>
    <xf numFmtId="2" fontId="7" fillId="0" borderId="9" xfId="0" applyNumberFormat="1" applyFont="1" applyBorder="1"/>
    <xf numFmtId="0" fontId="2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2" fontId="5" fillId="0" borderId="11" xfId="0" applyNumberFormat="1" applyFont="1" applyBorder="1" applyAlignment="1"/>
    <xf numFmtId="2" fontId="5" fillId="2" borderId="2" xfId="0" applyNumberFormat="1" applyFont="1" applyFill="1" applyBorder="1" applyAlignment="1"/>
    <xf numFmtId="2" fontId="5" fillId="2" borderId="2" xfId="0" applyNumberFormat="1" applyFont="1" applyFill="1" applyBorder="1"/>
    <xf numFmtId="0" fontId="6" fillId="0" borderId="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2" fontId="5" fillId="0" borderId="13" xfId="0" applyNumberFormat="1" applyFont="1" applyBorder="1"/>
    <xf numFmtId="2" fontId="5" fillId="2" borderId="14" xfId="0" applyNumberFormat="1" applyFont="1" applyFill="1" applyBorder="1"/>
    <xf numFmtId="2" fontId="5" fillId="2" borderId="5" xfId="0" applyNumberFormat="1" applyFont="1" applyFill="1" applyBorder="1"/>
    <xf numFmtId="2" fontId="5" fillId="2" borderId="14" xfId="0" applyNumberFormat="1" applyFont="1" applyFill="1" applyBorder="1" applyAlignme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24" xfId="0" applyFont="1" applyBorder="1"/>
    <xf numFmtId="0" fontId="6" fillId="0" borderId="24" xfId="0" applyFont="1" applyBorder="1" applyAlignment="1">
      <alignment horizontal="right"/>
    </xf>
    <xf numFmtId="43" fontId="6" fillId="0" borderId="0" xfId="1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43" fontId="6" fillId="0" borderId="24" xfId="1" applyFont="1" applyBorder="1" applyAlignment="1"/>
    <xf numFmtId="0" fontId="6" fillId="0" borderId="24" xfId="0" applyFont="1" applyBorder="1" applyAlignment="1"/>
    <xf numFmtId="0" fontId="6" fillId="0" borderId="24" xfId="0" applyFont="1" applyBorder="1" applyAlignment="1">
      <alignment horizontal="left"/>
    </xf>
    <xf numFmtId="43" fontId="8" fillId="0" borderId="0" xfId="1" applyFont="1" applyAlignment="1"/>
    <xf numFmtId="0" fontId="4" fillId="0" borderId="0" xfId="0" applyFont="1" applyAlignment="1">
      <alignment horizontal="left"/>
    </xf>
    <xf numFmtId="2" fontId="6" fillId="0" borderId="24" xfId="0" applyNumberFormat="1" applyFont="1" applyBorder="1" applyAlignme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G20" sqref="G20"/>
    </sheetView>
  </sheetViews>
  <sheetFormatPr defaultRowHeight="12" x14ac:dyDescent="0.2"/>
  <cols>
    <col min="1" max="1" width="9.140625" style="2"/>
    <col min="2" max="4" width="9.140625" style="1"/>
    <col min="5" max="5" width="16.7109375" style="1" customWidth="1"/>
    <col min="6" max="6" width="10.42578125" style="1" customWidth="1"/>
    <col min="7" max="7" width="10.5703125" style="1" customWidth="1"/>
    <col min="8" max="8" width="10" style="1" customWidth="1"/>
    <col min="9" max="16384" width="9.140625" style="1"/>
  </cols>
  <sheetData>
    <row r="1" spans="1:9" ht="26.25" customHeight="1" x14ac:dyDescent="0.25">
      <c r="A1" s="86" t="s">
        <v>44</v>
      </c>
      <c r="B1" s="86"/>
      <c r="C1" s="86"/>
      <c r="D1" s="86"/>
      <c r="E1" s="86"/>
      <c r="F1" s="86"/>
      <c r="G1" s="86"/>
      <c r="H1" s="86"/>
      <c r="I1" s="86"/>
    </row>
    <row r="2" spans="1:9" ht="19.5" customHeight="1" x14ac:dyDescent="0.2">
      <c r="A2" s="84" t="s">
        <v>43</v>
      </c>
      <c r="B2" s="84"/>
      <c r="C2" s="84"/>
      <c r="D2" s="84"/>
      <c r="E2" s="84"/>
      <c r="F2" s="84"/>
      <c r="G2" s="84"/>
      <c r="H2" s="84"/>
      <c r="I2" s="84"/>
    </row>
    <row r="3" spans="1:9" ht="25.5" customHeight="1" x14ac:dyDescent="0.25">
      <c r="A3" s="85" t="s">
        <v>42</v>
      </c>
      <c r="B3" s="84"/>
      <c r="C3" s="84"/>
      <c r="D3" s="84"/>
      <c r="E3" s="84"/>
      <c r="F3" s="84"/>
      <c r="G3" s="84"/>
      <c r="H3" s="84"/>
      <c r="I3" s="84"/>
    </row>
    <row r="4" spans="1:9" x14ac:dyDescent="0.2">
      <c r="B4" s="83"/>
      <c r="C4" s="83"/>
      <c r="D4" s="83"/>
      <c r="E4" s="83"/>
      <c r="F4" s="83"/>
      <c r="G4" s="83"/>
      <c r="H4" s="83"/>
      <c r="I4" s="83"/>
    </row>
    <row r="5" spans="1:9" ht="14.25" x14ac:dyDescent="0.2">
      <c r="A5" s="71"/>
      <c r="B5" s="79" t="s">
        <v>41</v>
      </c>
      <c r="C5" s="79"/>
      <c r="D5" s="82"/>
      <c r="E5" s="77">
        <f>SUM(F15:F18)</f>
        <v>1214256.9100000001</v>
      </c>
      <c r="F5" s="1" t="s">
        <v>37</v>
      </c>
      <c r="G5" s="14"/>
      <c r="H5" s="14"/>
      <c r="I5" s="14"/>
    </row>
    <row r="6" spans="1:9" ht="19.5" customHeight="1" x14ac:dyDescent="0.2">
      <c r="A6" s="71"/>
      <c r="B6" s="79" t="s">
        <v>40</v>
      </c>
      <c r="C6" s="79"/>
      <c r="D6" s="78"/>
      <c r="E6" s="77">
        <f>SUM(G15:G18)</f>
        <v>1207628.22</v>
      </c>
      <c r="F6" s="1" t="s">
        <v>37</v>
      </c>
      <c r="G6" s="14"/>
      <c r="H6" s="14"/>
      <c r="I6" s="14"/>
    </row>
    <row r="7" spans="1:9" ht="14.25" x14ac:dyDescent="0.2">
      <c r="A7" s="71"/>
      <c r="B7" s="81" t="s">
        <v>39</v>
      </c>
      <c r="C7" s="76"/>
      <c r="D7" s="75"/>
      <c r="E7" s="80">
        <v>19340</v>
      </c>
      <c r="F7" s="1" t="s">
        <v>37</v>
      </c>
      <c r="G7" s="14"/>
      <c r="H7" s="14"/>
      <c r="I7" s="14"/>
    </row>
    <row r="8" spans="1:9" ht="18.75" customHeight="1" x14ac:dyDescent="0.2">
      <c r="A8" s="71"/>
      <c r="B8" s="79" t="s">
        <v>38</v>
      </c>
      <c r="C8" s="79"/>
      <c r="D8" s="78"/>
      <c r="E8" s="77">
        <f>SUM(H15:H18)</f>
        <v>1307967.1299999999</v>
      </c>
      <c r="F8" s="1" t="s">
        <v>37</v>
      </c>
      <c r="G8" s="14"/>
      <c r="H8" s="14"/>
      <c r="I8" s="14"/>
    </row>
    <row r="10" spans="1:9" ht="14.25" x14ac:dyDescent="0.2">
      <c r="A10" s="71"/>
      <c r="B10" s="76"/>
      <c r="C10" s="76"/>
      <c r="D10" s="75"/>
      <c r="E10" s="74"/>
      <c r="F10" s="14"/>
      <c r="G10" s="14"/>
      <c r="H10" s="73" t="s">
        <v>36</v>
      </c>
      <c r="I10" s="72">
        <f>I11+I12</f>
        <v>4923.8</v>
      </c>
    </row>
    <row r="11" spans="1:9" ht="14.25" x14ac:dyDescent="0.2">
      <c r="A11" s="71"/>
      <c r="B11" s="14"/>
      <c r="C11" s="14"/>
      <c r="D11" s="14"/>
      <c r="E11" s="14"/>
      <c r="F11" s="14"/>
      <c r="G11" s="14"/>
      <c r="H11" s="70" t="s">
        <v>35</v>
      </c>
      <c r="I11" s="69">
        <f>91.8+103.7</f>
        <v>195.5</v>
      </c>
    </row>
    <row r="12" spans="1:9" ht="15.75" thickBot="1" x14ac:dyDescent="0.3">
      <c r="A12" s="15"/>
      <c r="B12" s="68"/>
      <c r="D12" s="67"/>
      <c r="E12" s="66"/>
      <c r="F12" s="66"/>
      <c r="G12" s="65"/>
      <c r="H12" s="64" t="s">
        <v>34</v>
      </c>
      <c r="I12" s="17">
        <v>4728.3</v>
      </c>
    </row>
    <row r="13" spans="1:9" ht="38.25" thickBot="1" x14ac:dyDescent="0.25">
      <c r="A13" s="63"/>
      <c r="B13" s="62" t="s">
        <v>33</v>
      </c>
      <c r="C13" s="62"/>
      <c r="D13" s="62"/>
      <c r="E13" s="62"/>
      <c r="F13" s="61" t="s">
        <v>32</v>
      </c>
      <c r="G13" s="61" t="s">
        <v>31</v>
      </c>
      <c r="H13" s="61" t="s">
        <v>30</v>
      </c>
      <c r="I13" s="60" t="s">
        <v>29</v>
      </c>
    </row>
    <row r="14" spans="1:9" ht="14.25" x14ac:dyDescent="0.2">
      <c r="A14" s="59"/>
      <c r="B14" s="58" t="s">
        <v>28</v>
      </c>
      <c r="C14" s="57"/>
      <c r="D14" s="57"/>
      <c r="E14" s="56"/>
      <c r="F14" s="55">
        <f>SUM(F15:F18)</f>
        <v>1214256.9100000001</v>
      </c>
      <c r="G14" s="55">
        <f>SUM(G15:G18)</f>
        <v>1207628.22</v>
      </c>
      <c r="H14" s="55">
        <f>SUM(H15:H18)</f>
        <v>1307967.1299999999</v>
      </c>
      <c r="I14" s="54"/>
    </row>
    <row r="15" spans="1:9" ht="12.75" x14ac:dyDescent="0.2">
      <c r="A15" s="50"/>
      <c r="B15" s="53" t="s">
        <v>27</v>
      </c>
      <c r="C15" s="52"/>
      <c r="D15" s="52"/>
      <c r="E15" s="51"/>
      <c r="F15" s="46">
        <f>302794.69</f>
        <v>302794.69</v>
      </c>
      <c r="G15" s="45">
        <v>296657.08</v>
      </c>
      <c r="H15" s="44">
        <f>328964.41+614.78</f>
        <v>329579.19</v>
      </c>
      <c r="I15" s="43"/>
    </row>
    <row r="16" spans="1:9" ht="12.75" x14ac:dyDescent="0.2">
      <c r="A16" s="50"/>
      <c r="B16" s="53" t="s">
        <v>26</v>
      </c>
      <c r="C16" s="52"/>
      <c r="D16" s="52"/>
      <c r="E16" s="51"/>
      <c r="F16" s="46">
        <f>8558.55+37010.93+159.54-339.81</f>
        <v>45389.21</v>
      </c>
      <c r="G16" s="45">
        <f>6906.39+38171.27</f>
        <v>45077.659999999996</v>
      </c>
      <c r="H16" s="44">
        <f>50083.42+159.54</f>
        <v>50242.96</v>
      </c>
      <c r="I16" s="43"/>
    </row>
    <row r="17" spans="1:9" ht="12.75" x14ac:dyDescent="0.2">
      <c r="A17" s="50"/>
      <c r="B17" s="49" t="s">
        <v>25</v>
      </c>
      <c r="C17" s="48"/>
      <c r="D17" s="48"/>
      <c r="E17" s="47"/>
      <c r="F17" s="46"/>
      <c r="G17" s="45">
        <v>19340</v>
      </c>
      <c r="H17" s="44">
        <f>ROUND((G17*0.01),2)</f>
        <v>193.4</v>
      </c>
      <c r="I17" s="43"/>
    </row>
    <row r="18" spans="1:9" ht="13.5" thickBot="1" x14ac:dyDescent="0.25">
      <c r="A18" s="42"/>
      <c r="B18" s="41" t="s">
        <v>24</v>
      </c>
      <c r="C18" s="41"/>
      <c r="D18" s="41"/>
      <c r="E18" s="41"/>
      <c r="F18" s="40">
        <f>850760.77+15312.24</f>
        <v>866073.01</v>
      </c>
      <c r="G18" s="40">
        <f>844001.44+2552.04</f>
        <v>846553.48</v>
      </c>
      <c r="H18" s="39">
        <f>SUM(H19:H40)</f>
        <v>927951.58</v>
      </c>
      <c r="I18" s="38">
        <f>SUM(I19:I40)</f>
        <v>15.689999999999998</v>
      </c>
    </row>
    <row r="19" spans="1:9" ht="14.25" x14ac:dyDescent="0.2">
      <c r="A19" s="37"/>
      <c r="B19" s="36"/>
      <c r="C19" s="36"/>
      <c r="D19" s="36"/>
      <c r="E19" s="36"/>
      <c r="F19" s="35"/>
      <c r="G19" s="35"/>
      <c r="H19" s="34"/>
      <c r="I19" s="24"/>
    </row>
    <row r="20" spans="1:9" ht="14.25" x14ac:dyDescent="0.2">
      <c r="A20" s="23">
        <f>A19+1</f>
        <v>1</v>
      </c>
      <c r="B20" s="30" t="s">
        <v>23</v>
      </c>
      <c r="C20" s="30"/>
      <c r="D20" s="30"/>
      <c r="E20" s="30"/>
      <c r="F20" s="26"/>
      <c r="G20" s="26"/>
      <c r="H20" s="25">
        <v>1202</v>
      </c>
      <c r="I20" s="24">
        <f>ROUND((H20/I10/12),2)</f>
        <v>0.02</v>
      </c>
    </row>
    <row r="21" spans="1:9" ht="14.25" x14ac:dyDescent="0.2">
      <c r="A21" s="23">
        <f>A20+1</f>
        <v>2</v>
      </c>
      <c r="B21" s="30" t="s">
        <v>22</v>
      </c>
      <c r="C21" s="30"/>
      <c r="D21" s="30"/>
      <c r="E21" s="30"/>
      <c r="F21" s="26"/>
      <c r="G21" s="26"/>
      <c r="H21" s="25">
        <v>67.569999999999993</v>
      </c>
      <c r="I21" s="24">
        <f>ROUND((H21/I10/12),2)</f>
        <v>0</v>
      </c>
    </row>
    <row r="22" spans="1:9" ht="14.25" x14ac:dyDescent="0.2">
      <c r="A22" s="23">
        <f>A21+1</f>
        <v>3</v>
      </c>
      <c r="B22" s="30" t="s">
        <v>21</v>
      </c>
      <c r="C22" s="30"/>
      <c r="D22" s="30"/>
      <c r="E22" s="30"/>
      <c r="F22" s="26"/>
      <c r="G22" s="26"/>
      <c r="H22" s="25">
        <v>58922.97</v>
      </c>
      <c r="I22" s="24">
        <f>ROUND((H22/I10/12),2)</f>
        <v>1</v>
      </c>
    </row>
    <row r="23" spans="1:9" ht="14.25" x14ac:dyDescent="0.2">
      <c r="A23" s="23">
        <f>A22+1</f>
        <v>4</v>
      </c>
      <c r="B23" s="30" t="s">
        <v>20</v>
      </c>
      <c r="C23" s="30"/>
      <c r="D23" s="30"/>
      <c r="E23" s="30"/>
      <c r="F23" s="26"/>
      <c r="G23" s="26"/>
      <c r="H23" s="25">
        <v>8730</v>
      </c>
      <c r="I23" s="24">
        <f>ROUND((H23/I10/12),2)</f>
        <v>0.15</v>
      </c>
    </row>
    <row r="24" spans="1:9" ht="14.25" x14ac:dyDescent="0.2">
      <c r="A24" s="23">
        <f>A23+1</f>
        <v>5</v>
      </c>
      <c r="B24" s="30" t="s">
        <v>19</v>
      </c>
      <c r="C24" s="30"/>
      <c r="D24" s="30"/>
      <c r="E24" s="30"/>
      <c r="F24" s="26"/>
      <c r="G24" s="26"/>
      <c r="H24" s="25">
        <v>274</v>
      </c>
      <c r="I24" s="24">
        <f>ROUND((H24/I10/12),2)</f>
        <v>0</v>
      </c>
    </row>
    <row r="25" spans="1:9" ht="14.25" x14ac:dyDescent="0.2">
      <c r="A25" s="23">
        <f>A24+1</f>
        <v>6</v>
      </c>
      <c r="B25" s="29" t="s">
        <v>18</v>
      </c>
      <c r="C25" s="28"/>
      <c r="D25" s="28"/>
      <c r="E25" s="27"/>
      <c r="F25" s="26"/>
      <c r="G25" s="26"/>
      <c r="H25" s="25">
        <v>178589.87</v>
      </c>
      <c r="I25" s="24">
        <f>ROUND((H25/I10/12),2)</f>
        <v>3.02</v>
      </c>
    </row>
    <row r="26" spans="1:9" ht="14.25" x14ac:dyDescent="0.2">
      <c r="A26" s="23">
        <f>A25+1</f>
        <v>7</v>
      </c>
      <c r="B26" s="30" t="s">
        <v>17</v>
      </c>
      <c r="C26" s="30"/>
      <c r="D26" s="30"/>
      <c r="E26" s="30"/>
      <c r="F26" s="26"/>
      <c r="G26" s="26"/>
      <c r="H26" s="25">
        <f>148304.86-H27</f>
        <v>140124.9</v>
      </c>
      <c r="I26" s="24">
        <f>ROUND((H26/I10/12),2)</f>
        <v>2.37</v>
      </c>
    </row>
    <row r="27" spans="1:9" ht="14.25" x14ac:dyDescent="0.2">
      <c r="A27" s="23">
        <f>A26+1</f>
        <v>8</v>
      </c>
      <c r="B27" s="30" t="s">
        <v>16</v>
      </c>
      <c r="C27" s="30"/>
      <c r="D27" s="30"/>
      <c r="E27" s="30"/>
      <c r="F27" s="26"/>
      <c r="G27" s="26"/>
      <c r="H27" s="25">
        <f>ROUND((I12*1.73),2)</f>
        <v>8179.96</v>
      </c>
      <c r="I27" s="24">
        <f>ROUND((H27/I12/12),2)</f>
        <v>0.14000000000000001</v>
      </c>
    </row>
    <row r="28" spans="1:9" ht="14.25" x14ac:dyDescent="0.2">
      <c r="A28" s="23">
        <f>A27+1</f>
        <v>9</v>
      </c>
      <c r="B28" s="29" t="s">
        <v>15</v>
      </c>
      <c r="C28" s="28"/>
      <c r="D28" s="28"/>
      <c r="E28" s="27"/>
      <c r="F28" s="26"/>
      <c r="G28" s="26"/>
      <c r="H28" s="25">
        <f>23968.39+1204.83</f>
        <v>25173.22</v>
      </c>
      <c r="I28" s="24">
        <f>ROUND((H28/I10/12),2)</f>
        <v>0.43</v>
      </c>
    </row>
    <row r="29" spans="1:9" ht="14.25" customHeight="1" x14ac:dyDescent="0.2">
      <c r="A29" s="23">
        <f>A28+1</f>
        <v>10</v>
      </c>
      <c r="B29" s="30" t="s">
        <v>14</v>
      </c>
      <c r="C29" s="30"/>
      <c r="D29" s="30"/>
      <c r="E29" s="30"/>
      <c r="F29" s="26"/>
      <c r="G29" s="26"/>
      <c r="H29" s="25">
        <v>1400</v>
      </c>
      <c r="I29" s="24">
        <f>ROUND((H29/I10/12),2)</f>
        <v>0.02</v>
      </c>
    </row>
    <row r="30" spans="1:9" ht="14.25" customHeight="1" x14ac:dyDescent="0.2">
      <c r="A30" s="23">
        <f>A29+1</f>
        <v>11</v>
      </c>
      <c r="B30" s="29" t="s">
        <v>13</v>
      </c>
      <c r="C30" s="28"/>
      <c r="D30" s="28"/>
      <c r="E30" s="27"/>
      <c r="F30" s="26"/>
      <c r="G30" s="26"/>
      <c r="H30" s="25">
        <v>274.36</v>
      </c>
      <c r="I30" s="24">
        <f>ROUND((H30/I10/12),2)</f>
        <v>0</v>
      </c>
    </row>
    <row r="31" spans="1:9" ht="14.25" customHeight="1" x14ac:dyDescent="0.2">
      <c r="A31" s="23">
        <f>A30+1</f>
        <v>12</v>
      </c>
      <c r="B31" s="33" t="s">
        <v>12</v>
      </c>
      <c r="C31" s="32"/>
      <c r="D31" s="32"/>
      <c r="E31" s="31"/>
      <c r="F31" s="26"/>
      <c r="G31" s="26"/>
      <c r="H31" s="25">
        <v>3801.6</v>
      </c>
      <c r="I31" s="24">
        <f>ROUND((H31/I10/12),2)</f>
        <v>0.06</v>
      </c>
    </row>
    <row r="32" spans="1:9" ht="14.25" customHeight="1" x14ac:dyDescent="0.2">
      <c r="A32" s="23">
        <f>A31+1</f>
        <v>13</v>
      </c>
      <c r="B32" s="29" t="s">
        <v>11</v>
      </c>
      <c r="C32" s="28"/>
      <c r="D32" s="28"/>
      <c r="E32" s="27"/>
      <c r="F32" s="26"/>
      <c r="G32" s="26"/>
      <c r="H32" s="25">
        <v>153.83000000000001</v>
      </c>
      <c r="I32" s="24">
        <f>ROUND((H32/I10/12),2)</f>
        <v>0</v>
      </c>
    </row>
    <row r="33" spans="1:9" ht="14.25" customHeight="1" x14ac:dyDescent="0.2">
      <c r="A33" s="23">
        <f>A32+1</f>
        <v>14</v>
      </c>
      <c r="B33" s="29" t="s">
        <v>10</v>
      </c>
      <c r="C33" s="28"/>
      <c r="D33" s="28"/>
      <c r="E33" s="27"/>
      <c r="F33" s="26"/>
      <c r="G33" s="26"/>
      <c r="H33" s="25">
        <v>966.28</v>
      </c>
      <c r="I33" s="24">
        <f>ROUND((H33/I10/12),2)</f>
        <v>0.02</v>
      </c>
    </row>
    <row r="34" spans="1:9" ht="14.25" customHeight="1" x14ac:dyDescent="0.2">
      <c r="A34" s="23">
        <f>A33+1</f>
        <v>15</v>
      </c>
      <c r="B34" s="29" t="s">
        <v>9</v>
      </c>
      <c r="C34" s="28"/>
      <c r="D34" s="28"/>
      <c r="E34" s="27"/>
      <c r="F34" s="26"/>
      <c r="G34" s="26"/>
      <c r="H34" s="25">
        <v>2491.1999999999998</v>
      </c>
      <c r="I34" s="24">
        <f>ROUND((H34/I10/12),2)</f>
        <v>0.04</v>
      </c>
    </row>
    <row r="35" spans="1:9" ht="14.25" customHeight="1" x14ac:dyDescent="0.2">
      <c r="A35" s="23">
        <f>A34+1</f>
        <v>16</v>
      </c>
      <c r="B35" s="29" t="s">
        <v>8</v>
      </c>
      <c r="C35" s="28"/>
      <c r="D35" s="28"/>
      <c r="E35" s="27"/>
      <c r="F35" s="26"/>
      <c r="G35" s="26"/>
      <c r="H35" s="25">
        <v>500</v>
      </c>
      <c r="I35" s="24">
        <f>ROUND((H35/I10/12),2)</f>
        <v>0.01</v>
      </c>
    </row>
    <row r="36" spans="1:9" ht="14.25" customHeight="1" x14ac:dyDescent="0.2">
      <c r="A36" s="23">
        <f>A35+1</f>
        <v>17</v>
      </c>
      <c r="B36" s="30" t="s">
        <v>7</v>
      </c>
      <c r="C36" s="30"/>
      <c r="D36" s="30"/>
      <c r="E36" s="30"/>
      <c r="F36" s="26"/>
      <c r="G36" s="26"/>
      <c r="H36" s="25">
        <v>18938.45</v>
      </c>
      <c r="I36" s="24">
        <f>ROUND((H36/I10/12),2)</f>
        <v>0.32</v>
      </c>
    </row>
    <row r="37" spans="1:9" ht="14.25" customHeight="1" x14ac:dyDescent="0.2">
      <c r="A37" s="23">
        <f>A36+1</f>
        <v>18</v>
      </c>
      <c r="B37" s="29" t="s">
        <v>6</v>
      </c>
      <c r="C37" s="28"/>
      <c r="D37" s="28"/>
      <c r="E37" s="27"/>
      <c r="F37" s="26"/>
      <c r="G37" s="26"/>
      <c r="H37" s="25">
        <v>89298.559999999998</v>
      </c>
      <c r="I37" s="24">
        <f>ROUND((H37/I10/12),2)</f>
        <v>1.51</v>
      </c>
    </row>
    <row r="38" spans="1:9" ht="14.25" customHeight="1" x14ac:dyDescent="0.2">
      <c r="A38" s="23">
        <f>A37+1</f>
        <v>19</v>
      </c>
      <c r="B38" s="29" t="s">
        <v>5</v>
      </c>
      <c r="C38" s="28"/>
      <c r="D38" s="28"/>
      <c r="E38" s="27"/>
      <c r="F38" s="26"/>
      <c r="G38" s="26"/>
      <c r="H38" s="25">
        <f>119629.21+27276</f>
        <v>146905.21000000002</v>
      </c>
      <c r="I38" s="24">
        <f>ROUND((H38/I10/12),2)</f>
        <v>2.4900000000000002</v>
      </c>
    </row>
    <row r="39" spans="1:9" ht="14.25" customHeight="1" x14ac:dyDescent="0.2">
      <c r="A39" s="23">
        <f>A38+1</f>
        <v>20</v>
      </c>
      <c r="B39" s="29" t="s">
        <v>4</v>
      </c>
      <c r="C39" s="28"/>
      <c r="D39" s="28"/>
      <c r="E39" s="27"/>
      <c r="F39" s="26"/>
      <c r="G39" s="26"/>
      <c r="H39" s="25">
        <v>42094.6</v>
      </c>
      <c r="I39" s="24">
        <f>ROUND((H39/I10/12),2)</f>
        <v>0.71</v>
      </c>
    </row>
    <row r="40" spans="1:9" ht="14.25" customHeight="1" thickBot="1" x14ac:dyDescent="0.25">
      <c r="A40" s="23">
        <f>A39+1</f>
        <v>21</v>
      </c>
      <c r="B40" s="22" t="s">
        <v>3</v>
      </c>
      <c r="C40" s="22"/>
      <c r="D40" s="22"/>
      <c r="E40" s="22"/>
      <c r="F40" s="21"/>
      <c r="G40" s="21"/>
      <c r="H40" s="20">
        <f>ROUND((F18*30/130),2)</f>
        <v>199863</v>
      </c>
      <c r="I40" s="19">
        <f>ROUND((H40/I10/12),2)</f>
        <v>3.38</v>
      </c>
    </row>
    <row r="41" spans="1:9" ht="14.25" customHeight="1" x14ac:dyDescent="0.2">
      <c r="I41" s="18"/>
    </row>
    <row r="42" spans="1:9" ht="14.25" customHeight="1" x14ac:dyDescent="0.2"/>
    <row r="43" spans="1:9" ht="14.25" customHeight="1" x14ac:dyDescent="0.2">
      <c r="A43" s="7"/>
      <c r="B43" s="14"/>
      <c r="C43" s="14"/>
      <c r="D43" s="14"/>
      <c r="E43" s="14"/>
      <c r="F43" s="14"/>
      <c r="G43" s="14"/>
      <c r="H43" s="14"/>
    </row>
    <row r="44" spans="1:9" s="9" customFormat="1" ht="14.25" customHeight="1" x14ac:dyDescent="0.25">
      <c r="A44" s="13"/>
      <c r="E44" s="17" t="s">
        <v>2</v>
      </c>
    </row>
    <row r="45" spans="1:9" ht="14.25" customHeight="1" x14ac:dyDescent="0.2">
      <c r="A45" s="7"/>
      <c r="E45" s="8" t="s">
        <v>1</v>
      </c>
    </row>
    <row r="46" spans="1:9" s="9" customFormat="1" ht="14.25" customHeight="1" x14ac:dyDescent="0.25">
      <c r="A46" s="13"/>
      <c r="E46" s="17" t="s">
        <v>0</v>
      </c>
    </row>
    <row r="47" spans="1:9" ht="14.25" customHeight="1" x14ac:dyDescent="0.2">
      <c r="A47" s="16"/>
    </row>
    <row r="48" spans="1:9" s="9" customFormat="1" ht="14.25" customHeight="1" x14ac:dyDescent="0.25">
      <c r="A48" s="15"/>
    </row>
    <row r="49" spans="1:9" ht="15" customHeight="1" x14ac:dyDescent="0.2"/>
    <row r="50" spans="1:9" ht="14.25" x14ac:dyDescent="0.2">
      <c r="C50" s="14"/>
      <c r="D50" s="14"/>
      <c r="E50" s="14"/>
      <c r="F50" s="14"/>
      <c r="G50" s="14"/>
      <c r="H50" s="14"/>
    </row>
    <row r="63" spans="1:9" ht="15" x14ac:dyDescent="0.25">
      <c r="A63" s="13"/>
      <c r="B63" s="12"/>
      <c r="C63" s="12"/>
      <c r="D63" s="12"/>
      <c r="E63" s="12"/>
      <c r="F63" s="11"/>
      <c r="G63" s="9"/>
      <c r="H63" s="10"/>
      <c r="I63" s="9"/>
    </row>
    <row r="65" spans="1:9" x14ac:dyDescent="0.2">
      <c r="D65" s="8"/>
      <c r="E65" s="8"/>
    </row>
    <row r="66" spans="1:9" x14ac:dyDescent="0.2">
      <c r="A66" s="7"/>
      <c r="B66" s="6"/>
      <c r="C66" s="6"/>
      <c r="D66" s="3"/>
      <c r="E66" s="3"/>
      <c r="F66" s="3"/>
      <c r="G66" s="3"/>
      <c r="H66" s="3"/>
      <c r="I66" s="3"/>
    </row>
    <row r="67" spans="1:9" x14ac:dyDescent="0.2">
      <c r="A67" s="7"/>
      <c r="B67" s="6"/>
      <c r="C67" s="6"/>
      <c r="D67" s="3"/>
      <c r="E67" s="3"/>
      <c r="F67" s="3"/>
      <c r="G67" s="3"/>
      <c r="H67" s="3"/>
      <c r="I67" s="3"/>
    </row>
    <row r="68" spans="1:9" x14ac:dyDescent="0.2">
      <c r="A68" s="5"/>
      <c r="B68" s="4"/>
      <c r="C68" s="4"/>
      <c r="D68" s="3"/>
      <c r="E68" s="3"/>
      <c r="F68" s="3"/>
      <c r="G68" s="3"/>
      <c r="H68" s="3"/>
      <c r="I68" s="3"/>
    </row>
    <row r="69" spans="1:9" x14ac:dyDescent="0.2">
      <c r="A69" s="5"/>
      <c r="B69" s="4"/>
      <c r="C69" s="4"/>
      <c r="D69" s="3"/>
      <c r="E69" s="3"/>
      <c r="F69" s="3"/>
      <c r="G69" s="3"/>
      <c r="H69" s="3"/>
      <c r="I69" s="3"/>
    </row>
    <row r="70" spans="1:9" x14ac:dyDescent="0.2">
      <c r="A70" s="5"/>
      <c r="B70" s="4"/>
      <c r="C70" s="4"/>
      <c r="D70" s="3"/>
      <c r="E70" s="3"/>
      <c r="F70" s="3"/>
      <c r="G70" s="3"/>
      <c r="H70" s="3"/>
      <c r="I70" s="3"/>
    </row>
    <row r="71" spans="1:9" x14ac:dyDescent="0.2">
      <c r="A71" s="5"/>
      <c r="B71" s="4"/>
      <c r="C71" s="4"/>
      <c r="D71" s="3"/>
      <c r="E71" s="3"/>
      <c r="F71" s="3"/>
      <c r="G71" s="3"/>
      <c r="H71" s="3"/>
      <c r="I71" s="3"/>
    </row>
  </sheetData>
  <mergeCells count="35">
    <mergeCell ref="B25:E25"/>
    <mergeCell ref="B26:E26"/>
    <mergeCell ref="B8:C8"/>
    <mergeCell ref="E12:F12"/>
    <mergeCell ref="B13:E13"/>
    <mergeCell ref="A1:I1"/>
    <mergeCell ref="A2:I2"/>
    <mergeCell ref="A3:I3"/>
    <mergeCell ref="B5:C5"/>
    <mergeCell ref="B6:C6"/>
    <mergeCell ref="B19:E19"/>
    <mergeCell ref="B20:E20"/>
    <mergeCell ref="B21:E21"/>
    <mergeCell ref="B22:E22"/>
    <mergeCell ref="B23:E23"/>
    <mergeCell ref="B24:E24"/>
    <mergeCell ref="B38:E38"/>
    <mergeCell ref="B39:E39"/>
    <mergeCell ref="B40:E40"/>
    <mergeCell ref="B31:E31"/>
    <mergeCell ref="B32:E32"/>
    <mergeCell ref="B33:E33"/>
    <mergeCell ref="B34:E34"/>
    <mergeCell ref="B35:E35"/>
    <mergeCell ref="B36:E36"/>
    <mergeCell ref="B14:E14"/>
    <mergeCell ref="B15:E15"/>
    <mergeCell ref="B16:E16"/>
    <mergeCell ref="B17:E17"/>
    <mergeCell ref="B18:E18"/>
    <mergeCell ref="B37:E37"/>
    <mergeCell ref="B27:E27"/>
    <mergeCell ref="B28:E28"/>
    <mergeCell ref="B29:E29"/>
    <mergeCell ref="B30:E30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М.35а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2013-05-23T16:48:24Z</dcterms:created>
  <dcterms:modified xsi:type="dcterms:W3CDTF">2013-05-23T16:48:54Z</dcterms:modified>
</cp:coreProperties>
</file>