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7235" windowHeight="7995"/>
  </bookViews>
  <sheets>
    <sheet name="Л.52б" sheetId="1" r:id="rId1"/>
  </sheets>
  <calcPr calcId="145621"/>
</workbook>
</file>

<file path=xl/calcChain.xml><?xml version="1.0" encoding="utf-8"?>
<calcChain xmlns="http://schemas.openxmlformats.org/spreadsheetml/2006/main">
  <c r="I8" i="1" l="1"/>
  <c r="F14" i="1"/>
  <c r="G14" i="1"/>
  <c r="H14" i="1"/>
  <c r="F15" i="1"/>
  <c r="E3" i="1" s="1"/>
  <c r="G15" i="1"/>
  <c r="H15" i="1"/>
  <c r="F17" i="1"/>
  <c r="H37" i="1" s="1"/>
  <c r="I37" i="1" s="1"/>
  <c r="G17" i="1"/>
  <c r="G12" i="1" s="1"/>
  <c r="A19" i="1"/>
  <c r="I19" i="1"/>
  <c r="I20" i="1"/>
  <c r="I21" i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I22" i="1"/>
  <c r="I23" i="1"/>
  <c r="I24" i="1"/>
  <c r="I25" i="1"/>
  <c r="H26" i="1"/>
  <c r="H27" i="1"/>
  <c r="I27" i="1"/>
  <c r="I28" i="1"/>
  <c r="I29" i="1"/>
  <c r="I30" i="1"/>
  <c r="H31" i="1"/>
  <c r="I31" i="1" s="1"/>
  <c r="I32" i="1"/>
  <c r="I33" i="1"/>
  <c r="I34" i="1"/>
  <c r="I35" i="1"/>
  <c r="I36" i="1"/>
  <c r="H17" i="1" l="1"/>
  <c r="E5" i="1"/>
  <c r="I26" i="1"/>
  <c r="I17" i="1" s="1"/>
  <c r="F12" i="1"/>
  <c r="E7" i="1" l="1"/>
  <c r="H12" i="1"/>
</calcChain>
</file>

<file path=xl/sharedStrings.xml><?xml version="1.0" encoding="utf-8"?>
<sst xmlns="http://schemas.openxmlformats.org/spreadsheetml/2006/main" count="46" uniqueCount="43">
  <si>
    <t>тел. 40-55-80, 73-01-64</t>
  </si>
  <si>
    <t>адрес: г.Тула, ул.Марата, д.35а, офис1</t>
  </si>
  <si>
    <t>Управляющая компания ООО "Внешстрой-Коммунсервис"</t>
  </si>
  <si>
    <t>услуги управляющей компании</t>
  </si>
  <si>
    <t>услуги ИВЦ ЖКХ</t>
  </si>
  <si>
    <t>техническое обслуживание лифтов</t>
  </si>
  <si>
    <t>т.о. наружних газовых сетей (54-то)</t>
  </si>
  <si>
    <t>т.о. электротехнического оборудования</t>
  </si>
  <si>
    <t>проезд до объектов</t>
  </si>
  <si>
    <t>пров.и оч.вентканалов и дымоходов на газ.объектах</t>
  </si>
  <si>
    <t>очистка кровли от снега,наледи и сосулек</t>
  </si>
  <si>
    <t>обязательное обучение персонала</t>
  </si>
  <si>
    <t>обслуживание  и поверка теплосчетчиков</t>
  </si>
  <si>
    <t>израсходовано материалов, спец.одежды</t>
  </si>
  <si>
    <t>з/плата (с налогами)  документоведа</t>
  </si>
  <si>
    <t>з/плата (с налогами)  мастеров, рабочих</t>
  </si>
  <si>
    <t>з/плата (с нал.) дворников,уборщиков,мус/сборщиков</t>
  </si>
  <si>
    <t>восстановление системы водостока</t>
  </si>
  <si>
    <t>вывоз мусора</t>
  </si>
  <si>
    <t>бланки паспортного стола</t>
  </si>
  <si>
    <t>автоуслуги</t>
  </si>
  <si>
    <t xml:space="preserve">аварийное обслуживание </t>
  </si>
  <si>
    <t>Содержание здания, в т.ч. офисов</t>
  </si>
  <si>
    <t>Доходы от договоров,заключ.с третьими лицами</t>
  </si>
  <si>
    <t>Отопление ОДН</t>
  </si>
  <si>
    <t xml:space="preserve">Электроэнергия </t>
  </si>
  <si>
    <t>Канализация, вода холодная жил.дом</t>
  </si>
  <si>
    <t>ВСЕГО</t>
  </si>
  <si>
    <r>
      <t>Расходы на 1 м</t>
    </r>
    <r>
      <rPr>
        <b/>
        <vertAlign val="superscript"/>
        <sz val="7"/>
        <rFont val="Arial Cyr"/>
        <charset val="204"/>
      </rPr>
      <t>2</t>
    </r>
    <r>
      <rPr>
        <b/>
        <sz val="7"/>
        <rFont val="Arial Cyr"/>
        <charset val="204"/>
      </rPr>
      <t xml:space="preserve"> в месяц</t>
    </r>
  </si>
  <si>
    <t>Израсход-но
за 2012год</t>
  </si>
  <si>
    <t>Получено
за 2012год</t>
  </si>
  <si>
    <t>Начислено
за 2012год</t>
  </si>
  <si>
    <t>Наименование расходов</t>
  </si>
  <si>
    <t>Площадь жилого дома</t>
  </si>
  <si>
    <t>Площадь офисов</t>
  </si>
  <si>
    <t>Общая площадь</t>
  </si>
  <si>
    <t>руб.</t>
  </si>
  <si>
    <t>Израсходовано</t>
  </si>
  <si>
    <t>в т.ч.получено от сторонних организаций</t>
  </si>
  <si>
    <t>Фактически получено</t>
  </si>
  <si>
    <t>Начислено</t>
  </si>
  <si>
    <r>
      <t xml:space="preserve">управляющей компании ООО "Внешстрой-Коммунсервис" о выполнении условий договора по содержанию и эксплуатации жилого дома по адресу: г.Тула,   </t>
    </r>
    <r>
      <rPr>
        <b/>
        <sz val="11"/>
        <rFont val="Arial Cyr"/>
        <charset val="204"/>
      </rPr>
      <t>пр. Ленина 52-б</t>
    </r>
  </si>
  <si>
    <t xml:space="preserve">ОТЧЕТ за 2012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</si>
</sst>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7"/>
      <name val="Arial Cyr"/>
      <charset val="204"/>
    </font>
    <font>
      <b/>
      <sz val="7"/>
      <name val="Arial Cyr"/>
      <charset val="204"/>
    </font>
    <font>
      <sz val="9"/>
      <color indexed="10"/>
      <name val="Arial Cyr"/>
      <charset val="204"/>
    </font>
    <font>
      <b/>
      <sz val="8"/>
      <name val="Arial Cyr"/>
      <charset val="204"/>
    </font>
    <font>
      <sz val="11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vertAlign val="superscript"/>
      <sz val="7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2" fontId="3" fillId="0" borderId="0" xfId="0" applyNumberFormat="1" applyFont="1" applyBorder="1"/>
    <xf numFmtId="2" fontId="4" fillId="0" borderId="0" xfId="0" applyNumberFormat="1" applyFont="1" applyBorder="1"/>
    <xf numFmtId="0" fontId="3" fillId="0" borderId="0" xfId="0" applyFont="1" applyBorder="1"/>
    <xf numFmtId="164" fontId="3" fillId="0" borderId="0" xfId="0" applyNumberFormat="1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2" fontId="5" fillId="0" borderId="0" xfId="0" applyNumberFormat="1" applyFont="1" applyBorder="1"/>
    <xf numFmtId="2" fontId="6" fillId="0" borderId="0" xfId="0" applyNumberFormat="1" applyFont="1" applyBorder="1"/>
    <xf numFmtId="0" fontId="7" fillId="0" borderId="0" xfId="0" applyFont="1"/>
    <xf numFmtId="2" fontId="2" fillId="0" borderId="0" xfId="0" applyNumberFormat="1" applyFont="1"/>
    <xf numFmtId="0" fontId="7" fillId="0" borderId="0" xfId="0" applyFont="1" applyBorder="1"/>
    <xf numFmtId="2" fontId="2" fillId="0" borderId="1" xfId="0" applyNumberFormat="1" applyFont="1" applyBorder="1"/>
    <xf numFmtId="2" fontId="2" fillId="0" borderId="2" xfId="0" applyNumberFormat="1" applyFont="1" applyBorder="1"/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center"/>
    </xf>
    <xf numFmtId="2" fontId="2" fillId="0" borderId="7" xfId="0" applyNumberFormat="1" applyFont="1" applyBorder="1"/>
    <xf numFmtId="2" fontId="2" fillId="0" borderId="8" xfId="0" applyNumberFormat="1" applyFont="1" applyBorder="1"/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2" fontId="9" fillId="0" borderId="8" xfId="0" applyNumberFormat="1" applyFont="1" applyBorder="1"/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2" fontId="2" fillId="0" borderId="12" xfId="0" applyNumberFormat="1" applyFont="1" applyBorder="1"/>
    <xf numFmtId="2" fontId="2" fillId="0" borderId="13" xfId="0" applyNumberFormat="1" applyFont="1" applyBorder="1"/>
    <xf numFmtId="0" fontId="2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center"/>
    </xf>
    <xf numFmtId="2" fontId="9" fillId="0" borderId="1" xfId="0" applyNumberFormat="1" applyFont="1" applyBorder="1"/>
    <xf numFmtId="2" fontId="6" fillId="2" borderId="2" xfId="0" applyNumberFormat="1" applyFont="1" applyFill="1" applyBorder="1" applyAlignment="1"/>
    <xf numFmtId="2" fontId="6" fillId="2" borderId="2" xfId="0" applyNumberFormat="1" applyFont="1" applyFill="1" applyBorder="1"/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2" fontId="9" fillId="0" borderId="7" xfId="0" applyNumberFormat="1" applyFont="1" applyBorder="1"/>
    <xf numFmtId="2" fontId="6" fillId="2" borderId="8" xfId="0" applyNumberFormat="1" applyFont="1" applyFill="1" applyBorder="1"/>
    <xf numFmtId="2" fontId="9" fillId="0" borderId="0" xfId="0" applyNumberFormat="1" applyFont="1" applyFill="1" applyBorder="1"/>
    <xf numFmtId="0" fontId="9" fillId="0" borderId="8" xfId="0" applyFont="1" applyBorder="1" applyAlignment="1">
      <alignment horizontal="left"/>
    </xf>
    <xf numFmtId="2" fontId="6" fillId="2" borderId="0" xfId="0" applyNumberFormat="1" applyFont="1" applyFill="1" applyBorder="1"/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2" fontId="2" fillId="0" borderId="0" xfId="0" applyNumberFormat="1" applyFont="1" applyFill="1" applyBorder="1"/>
    <xf numFmtId="0" fontId="4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11" fillId="0" borderId="0" xfId="0" applyFont="1"/>
    <xf numFmtId="0" fontId="9" fillId="0" borderId="0" xfId="0" applyFont="1" applyBorder="1" applyAlignment="1">
      <alignment horizontal="right"/>
    </xf>
    <xf numFmtId="164" fontId="12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6" fillId="0" borderId="0" xfId="0" applyFont="1"/>
    <xf numFmtId="2" fontId="8" fillId="0" borderId="0" xfId="0" applyNumberFormat="1" applyFont="1" applyAlignment="1"/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4" fontId="11" fillId="0" borderId="0" xfId="0" applyNumberFormat="1" applyFont="1"/>
    <xf numFmtId="2" fontId="8" fillId="0" borderId="0" xfId="0" applyNumberFormat="1" applyFont="1"/>
    <xf numFmtId="43" fontId="6" fillId="0" borderId="17" xfId="1" applyFont="1" applyBorder="1" applyAlignment="1"/>
    <xf numFmtId="0" fontId="6" fillId="0" borderId="17" xfId="0" applyFont="1" applyBorder="1"/>
    <xf numFmtId="0" fontId="6" fillId="0" borderId="17" xfId="0" applyFont="1" applyBorder="1" applyAlignment="1">
      <alignment horizontal="left"/>
    </xf>
    <xf numFmtId="43" fontId="8" fillId="0" borderId="0" xfId="1" applyFont="1" applyAlignment="1"/>
    <xf numFmtId="0" fontId="8" fillId="0" borderId="0" xfId="0" applyFont="1" applyAlignment="1">
      <alignment horizontal="left"/>
    </xf>
    <xf numFmtId="0" fontId="8" fillId="0" borderId="0" xfId="0" applyFont="1"/>
    <xf numFmtId="2" fontId="6" fillId="0" borderId="0" xfId="0" applyNumberFormat="1" applyFont="1" applyFill="1" applyBorder="1"/>
    <xf numFmtId="2" fontId="6" fillId="0" borderId="17" xfId="0" applyNumberFormat="1" applyFont="1" applyFill="1" applyBorder="1"/>
    <xf numFmtId="0" fontId="8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2" fillId="0" borderId="0" xfId="0" applyFont="1" applyAlignment="1"/>
    <xf numFmtId="0" fontId="0" fillId="0" borderId="0" xfId="0" applyAlignment="1"/>
    <xf numFmtId="0" fontId="14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abSelected="1" topLeftCell="A13" workbookViewId="0">
      <selection activeCell="G19" sqref="G19"/>
    </sheetView>
  </sheetViews>
  <sheetFormatPr defaultRowHeight="12" x14ac:dyDescent="0.2"/>
  <cols>
    <col min="1" max="1" width="4.28515625" style="2" customWidth="1"/>
    <col min="2" max="4" width="9.140625" style="1"/>
    <col min="5" max="5" width="13.42578125" style="1" customWidth="1"/>
    <col min="6" max="6" width="11.7109375" style="1" customWidth="1"/>
    <col min="7" max="7" width="10.7109375" style="1" customWidth="1"/>
    <col min="8" max="8" width="10.28515625" style="1" customWidth="1"/>
    <col min="9" max="16384" width="9.140625" style="1"/>
  </cols>
  <sheetData>
    <row r="1" spans="1:14" ht="36" customHeight="1" x14ac:dyDescent="0.25">
      <c r="A1" s="89" t="s">
        <v>42</v>
      </c>
      <c r="B1" s="89"/>
      <c r="C1" s="89"/>
      <c r="D1" s="89"/>
      <c r="E1" s="89"/>
      <c r="F1" s="89"/>
      <c r="G1" s="89"/>
      <c r="H1" s="89"/>
      <c r="I1" s="89"/>
      <c r="J1" s="88"/>
      <c r="K1" s="87"/>
      <c r="L1" s="87"/>
      <c r="M1" s="87"/>
      <c r="N1" s="87"/>
    </row>
    <row r="2" spans="1:14" ht="40.5" customHeight="1" x14ac:dyDescent="0.25">
      <c r="A2" s="86" t="s">
        <v>41</v>
      </c>
      <c r="B2" s="86"/>
      <c r="C2" s="86"/>
      <c r="D2" s="86"/>
      <c r="E2" s="86"/>
      <c r="F2" s="86"/>
      <c r="G2" s="86"/>
      <c r="H2" s="86"/>
      <c r="I2" s="86"/>
      <c r="J2" s="85"/>
      <c r="K2" s="85"/>
      <c r="L2" s="85"/>
      <c r="M2" s="85"/>
      <c r="N2" s="84"/>
    </row>
    <row r="3" spans="1:14" ht="20.25" customHeight="1" x14ac:dyDescent="0.2">
      <c r="A3" s="73"/>
      <c r="B3" s="78" t="s">
        <v>40</v>
      </c>
      <c r="C3" s="78"/>
      <c r="D3" s="83"/>
      <c r="E3" s="76">
        <f>SUM(F13:F17)</f>
        <v>1282840.81</v>
      </c>
      <c r="F3" s="75" t="s">
        <v>36</v>
      </c>
    </row>
    <row r="4" spans="1:14" x14ac:dyDescent="0.2">
      <c r="A4" s="73"/>
      <c r="B4" s="72"/>
      <c r="C4" s="72"/>
      <c r="D4" s="82"/>
      <c r="E4" s="79"/>
      <c r="F4" s="81"/>
    </row>
    <row r="5" spans="1:14" x14ac:dyDescent="0.2">
      <c r="A5" s="73"/>
      <c r="B5" s="78" t="s">
        <v>39</v>
      </c>
      <c r="C5" s="78"/>
      <c r="D5" s="77"/>
      <c r="E5" s="76">
        <f>SUM(G13:G17)</f>
        <v>1248987.54</v>
      </c>
      <c r="F5" s="75" t="s">
        <v>36</v>
      </c>
    </row>
    <row r="6" spans="1:14" x14ac:dyDescent="0.2">
      <c r="A6" s="73"/>
      <c r="B6" s="80" t="s">
        <v>38</v>
      </c>
      <c r="C6" s="72"/>
      <c r="D6" s="70"/>
      <c r="E6" s="79">
        <v>10940</v>
      </c>
      <c r="F6" s="75" t="s">
        <v>36</v>
      </c>
    </row>
    <row r="7" spans="1:14" ht="17.25" customHeight="1" x14ac:dyDescent="0.2">
      <c r="A7" s="73"/>
      <c r="B7" s="78" t="s">
        <v>37</v>
      </c>
      <c r="C7" s="78"/>
      <c r="D7" s="77"/>
      <c r="E7" s="76">
        <f>SUM(H13:H17)</f>
        <v>1265951.33</v>
      </c>
      <c r="F7" s="75" t="s">
        <v>36</v>
      </c>
    </row>
    <row r="8" spans="1:14" ht="18.75" customHeight="1" x14ac:dyDescent="0.2">
      <c r="A8" s="73"/>
      <c r="B8" s="72"/>
      <c r="C8" s="72"/>
      <c r="D8" s="70"/>
      <c r="E8" s="71"/>
      <c r="F8" s="70"/>
      <c r="H8" s="69" t="s">
        <v>35</v>
      </c>
      <c r="I8" s="74">
        <f>I9+I10</f>
        <v>3730</v>
      </c>
    </row>
    <row r="9" spans="1:14" ht="16.5" customHeight="1" x14ac:dyDescent="0.2">
      <c r="A9" s="73"/>
      <c r="B9" s="72"/>
      <c r="C9" s="72"/>
      <c r="D9" s="70"/>
      <c r="E9" s="71"/>
      <c r="F9" s="70"/>
      <c r="H9" s="69" t="s">
        <v>34</v>
      </c>
      <c r="I9" s="65">
        <v>611.20000000000005</v>
      </c>
    </row>
    <row r="10" spans="1:14" ht="18.75" customHeight="1" thickBot="1" x14ac:dyDescent="0.25">
      <c r="A10" s="68"/>
      <c r="B10" s="68"/>
      <c r="C10" s="67"/>
      <c r="E10" s="66"/>
      <c r="F10" s="66"/>
      <c r="H10" s="66" t="s">
        <v>33</v>
      </c>
      <c r="I10" s="65">
        <v>3118.8</v>
      </c>
      <c r="J10" s="3"/>
    </row>
    <row r="11" spans="1:14" ht="18.75" thickBot="1" x14ac:dyDescent="0.25">
      <c r="A11" s="64"/>
      <c r="B11" s="63" t="s">
        <v>32</v>
      </c>
      <c r="C11" s="63"/>
      <c r="D11" s="63"/>
      <c r="E11" s="63"/>
      <c r="F11" s="62" t="s">
        <v>31</v>
      </c>
      <c r="G11" s="62" t="s">
        <v>30</v>
      </c>
      <c r="H11" s="62" t="s">
        <v>29</v>
      </c>
      <c r="I11" s="61" t="s">
        <v>28</v>
      </c>
      <c r="J11" s="3"/>
      <c r="K11" s="3"/>
      <c r="L11" s="3"/>
      <c r="M11" s="3"/>
      <c r="N11" s="3"/>
    </row>
    <row r="12" spans="1:14" x14ac:dyDescent="0.2">
      <c r="A12" s="39"/>
      <c r="B12" s="60" t="s">
        <v>27</v>
      </c>
      <c r="C12" s="59"/>
      <c r="D12" s="59"/>
      <c r="E12" s="58"/>
      <c r="F12" s="57">
        <f>SUM(F13:F17)</f>
        <v>1282840.81</v>
      </c>
      <c r="G12" s="57">
        <f>SUM(G13:G17)</f>
        <v>1248987.54</v>
      </c>
      <c r="H12" s="57">
        <f>SUM(H13:H17)</f>
        <v>1265951.33</v>
      </c>
      <c r="I12" s="56"/>
      <c r="J12" s="3"/>
      <c r="K12" s="3"/>
      <c r="L12" s="3"/>
      <c r="M12" s="3"/>
      <c r="N12" s="3"/>
    </row>
    <row r="13" spans="1:14" x14ac:dyDescent="0.2">
      <c r="A13" s="26"/>
      <c r="B13" s="50" t="s">
        <v>26</v>
      </c>
      <c r="C13" s="50"/>
      <c r="D13" s="50"/>
      <c r="E13" s="50"/>
      <c r="F13" s="48">
        <v>45615.34</v>
      </c>
      <c r="G13" s="48">
        <v>44503.12</v>
      </c>
      <c r="H13" s="48">
        <v>52218.78</v>
      </c>
      <c r="I13" s="47"/>
      <c r="J13" s="3"/>
      <c r="K13" s="49"/>
      <c r="L13" s="55"/>
      <c r="M13" s="49"/>
      <c r="N13" s="3"/>
    </row>
    <row r="14" spans="1:14" x14ac:dyDescent="0.2">
      <c r="A14" s="26"/>
      <c r="B14" s="54" t="s">
        <v>25</v>
      </c>
      <c r="C14" s="53"/>
      <c r="D14" s="53"/>
      <c r="E14" s="52"/>
      <c r="F14" s="48">
        <f>271922.04+17258.42+183010.77-3932.91</f>
        <v>468258.32</v>
      </c>
      <c r="G14" s="48">
        <f>258915.58+19058.12+142873.91</f>
        <v>420847.61</v>
      </c>
      <c r="H14" s="51">
        <f>266405.1+183010.77-3932.91</f>
        <v>445482.96</v>
      </c>
      <c r="I14" s="47"/>
      <c r="J14" s="3"/>
      <c r="K14" s="49"/>
      <c r="L14" s="49"/>
      <c r="M14" s="49"/>
      <c r="N14" s="3"/>
    </row>
    <row r="15" spans="1:14" x14ac:dyDescent="0.2">
      <c r="A15" s="26"/>
      <c r="B15" s="50" t="s">
        <v>24</v>
      </c>
      <c r="C15" s="50"/>
      <c r="D15" s="50"/>
      <c r="E15" s="50"/>
      <c r="F15" s="48">
        <f>47218.67+462.3+415.28</f>
        <v>48096.25</v>
      </c>
      <c r="G15" s="48">
        <f>53540.43</f>
        <v>53540.43</v>
      </c>
      <c r="H15" s="48">
        <f>44923.08+462.3+415.28</f>
        <v>45800.66</v>
      </c>
      <c r="I15" s="47"/>
      <c r="J15" s="3"/>
      <c r="K15" s="49"/>
      <c r="L15" s="49"/>
      <c r="M15" s="49"/>
      <c r="N15" s="3"/>
    </row>
    <row r="16" spans="1:14" x14ac:dyDescent="0.2">
      <c r="A16" s="26"/>
      <c r="B16" s="35" t="s">
        <v>23</v>
      </c>
      <c r="C16" s="34"/>
      <c r="D16" s="34"/>
      <c r="E16" s="33"/>
      <c r="F16" s="48"/>
      <c r="G16" s="48">
        <v>10940</v>
      </c>
      <c r="H16" s="48">
        <v>109.4</v>
      </c>
      <c r="I16" s="47"/>
      <c r="J16" s="3"/>
      <c r="K16" s="3"/>
      <c r="L16" s="3"/>
      <c r="M16" s="3"/>
      <c r="N16" s="3"/>
    </row>
    <row r="17" spans="1:10" ht="18" customHeight="1" thickBot="1" x14ac:dyDescent="0.25">
      <c r="A17" s="46"/>
      <c r="B17" s="45" t="s">
        <v>22</v>
      </c>
      <c r="C17" s="44"/>
      <c r="D17" s="44"/>
      <c r="E17" s="43"/>
      <c r="F17" s="42">
        <f>618924.67+101946.23</f>
        <v>720870.9</v>
      </c>
      <c r="G17" s="42">
        <f>629750.25+89406.13</f>
        <v>719156.38</v>
      </c>
      <c r="H17" s="41">
        <f>SUM(H18:H37)</f>
        <v>722339.53000000014</v>
      </c>
      <c r="I17" s="40">
        <f>SUM(I19:I37)</f>
        <v>16.160000000000004</v>
      </c>
      <c r="J17" s="3"/>
    </row>
    <row r="18" spans="1:10" x14ac:dyDescent="0.2">
      <c r="A18" s="39"/>
      <c r="B18" s="38"/>
      <c r="C18" s="38"/>
      <c r="D18" s="38"/>
      <c r="E18" s="38"/>
      <c r="F18" s="37"/>
      <c r="G18" s="37"/>
      <c r="H18" s="37"/>
      <c r="I18" s="36"/>
      <c r="J18" s="3"/>
    </row>
    <row r="19" spans="1:10" x14ac:dyDescent="0.2">
      <c r="A19" s="26">
        <f>A18+1</f>
        <v>1</v>
      </c>
      <c r="B19" s="31" t="s">
        <v>21</v>
      </c>
      <c r="C19" s="30"/>
      <c r="D19" s="30"/>
      <c r="E19" s="29"/>
      <c r="F19" s="28"/>
      <c r="G19" s="28"/>
      <c r="H19" s="28">
        <v>601</v>
      </c>
      <c r="I19" s="27">
        <f>ROUND((H19/I8/12),2)</f>
        <v>0.01</v>
      </c>
      <c r="J19" s="3"/>
    </row>
    <row r="20" spans="1:10" x14ac:dyDescent="0.2">
      <c r="A20" s="26">
        <v>2</v>
      </c>
      <c r="B20" s="31" t="s">
        <v>20</v>
      </c>
      <c r="C20" s="30"/>
      <c r="D20" s="30"/>
      <c r="E20" s="29"/>
      <c r="F20" s="28"/>
      <c r="G20" s="28"/>
      <c r="H20" s="28">
        <v>46.77</v>
      </c>
      <c r="I20" s="27">
        <f>ROUND((H20/I8/12),2)</f>
        <v>0</v>
      </c>
      <c r="J20" s="3"/>
    </row>
    <row r="21" spans="1:10" x14ac:dyDescent="0.2">
      <c r="A21" s="26">
        <v>3</v>
      </c>
      <c r="B21" s="31" t="s">
        <v>19</v>
      </c>
      <c r="C21" s="30"/>
      <c r="D21" s="30"/>
      <c r="E21" s="29"/>
      <c r="F21" s="28"/>
      <c r="G21" s="28"/>
      <c r="H21" s="28">
        <v>57.8</v>
      </c>
      <c r="I21" s="27">
        <f>ROUND((H21/I8/12),2)</f>
        <v>0</v>
      </c>
      <c r="J21" s="3"/>
    </row>
    <row r="22" spans="1:10" x14ac:dyDescent="0.2">
      <c r="A22" s="26">
        <f>A21+1</f>
        <v>4</v>
      </c>
      <c r="B22" s="31" t="s">
        <v>18</v>
      </c>
      <c r="C22" s="30"/>
      <c r="D22" s="30"/>
      <c r="E22" s="29"/>
      <c r="F22" s="28"/>
      <c r="G22" s="28"/>
      <c r="H22" s="28">
        <v>70733.63</v>
      </c>
      <c r="I22" s="27">
        <f>ROUND((H22/I8/12),2)</f>
        <v>1.58</v>
      </c>
      <c r="J22" s="3"/>
    </row>
    <row r="23" spans="1:10" x14ac:dyDescent="0.2">
      <c r="A23" s="26">
        <f>A22+1</f>
        <v>5</v>
      </c>
      <c r="B23" s="31" t="s">
        <v>17</v>
      </c>
      <c r="C23" s="30"/>
      <c r="D23" s="30"/>
      <c r="E23" s="29"/>
      <c r="F23" s="28"/>
      <c r="G23" s="28"/>
      <c r="H23" s="28">
        <v>1200</v>
      </c>
      <c r="I23" s="27">
        <f>ROUND((H23/I8/12),2)</f>
        <v>0.03</v>
      </c>
      <c r="J23" s="3"/>
    </row>
    <row r="24" spans="1:10" x14ac:dyDescent="0.2">
      <c r="A24" s="26">
        <f>A23+1</f>
        <v>6</v>
      </c>
      <c r="B24" s="31" t="s">
        <v>16</v>
      </c>
      <c r="C24" s="30"/>
      <c r="D24" s="30"/>
      <c r="E24" s="29"/>
      <c r="F24" s="28"/>
      <c r="G24" s="28"/>
      <c r="H24" s="28">
        <v>126619.46</v>
      </c>
      <c r="I24" s="27">
        <f>ROUND((H24/I8/12),2)</f>
        <v>2.83</v>
      </c>
      <c r="J24" s="3"/>
    </row>
    <row r="25" spans="1:10" x14ac:dyDescent="0.2">
      <c r="A25" s="26">
        <f>A24+1</f>
        <v>7</v>
      </c>
      <c r="B25" s="31" t="s">
        <v>15</v>
      </c>
      <c r="C25" s="30"/>
      <c r="D25" s="30"/>
      <c r="E25" s="29"/>
      <c r="F25" s="28"/>
      <c r="G25" s="28"/>
      <c r="H25" s="28">
        <v>105316.16</v>
      </c>
      <c r="I25" s="27">
        <f>ROUND((H25/I8/12),2)</f>
        <v>2.35</v>
      </c>
      <c r="J25" s="3"/>
    </row>
    <row r="26" spans="1:10" x14ac:dyDescent="0.2">
      <c r="A26" s="26">
        <f>A25+1</f>
        <v>8</v>
      </c>
      <c r="B26" s="31" t="s">
        <v>14</v>
      </c>
      <c r="C26" s="30"/>
      <c r="D26" s="30"/>
      <c r="E26" s="29"/>
      <c r="F26" s="28"/>
      <c r="G26" s="28"/>
      <c r="H26" s="28">
        <f>ROUND((I10*1.73),2)</f>
        <v>5395.52</v>
      </c>
      <c r="I26" s="27">
        <f>ROUND((H26/I10/12),2)</f>
        <v>0.14000000000000001</v>
      </c>
      <c r="J26" s="3"/>
    </row>
    <row r="27" spans="1:10" x14ac:dyDescent="0.2">
      <c r="A27" s="26">
        <f>A26+1</f>
        <v>9</v>
      </c>
      <c r="B27" s="31" t="s">
        <v>13</v>
      </c>
      <c r="C27" s="30"/>
      <c r="D27" s="30"/>
      <c r="E27" s="29"/>
      <c r="F27" s="28"/>
      <c r="G27" s="28"/>
      <c r="H27" s="28">
        <f>6795.48+912.71</f>
        <v>7708.19</v>
      </c>
      <c r="I27" s="27">
        <f>ROUND((H27/I8/12),2)</f>
        <v>0.17</v>
      </c>
      <c r="J27" s="3"/>
    </row>
    <row r="28" spans="1:10" x14ac:dyDescent="0.2">
      <c r="A28" s="26">
        <f>A27+1</f>
        <v>10</v>
      </c>
      <c r="B28" s="31" t="s">
        <v>12</v>
      </c>
      <c r="C28" s="30"/>
      <c r="D28" s="30"/>
      <c r="E28" s="29"/>
      <c r="F28" s="28"/>
      <c r="G28" s="28"/>
      <c r="H28" s="28">
        <v>27229.200000000001</v>
      </c>
      <c r="I28" s="27">
        <f>ROUND((H28/I8/12),2)</f>
        <v>0.61</v>
      </c>
      <c r="J28" s="3"/>
    </row>
    <row r="29" spans="1:10" x14ac:dyDescent="0.2">
      <c r="A29" s="26">
        <f>A28+1</f>
        <v>11</v>
      </c>
      <c r="B29" s="31" t="s">
        <v>11</v>
      </c>
      <c r="C29" s="30"/>
      <c r="D29" s="30"/>
      <c r="E29" s="29"/>
      <c r="F29" s="28"/>
      <c r="G29" s="28"/>
      <c r="H29" s="28">
        <v>207.86</v>
      </c>
      <c r="I29" s="27">
        <f>ROUND((H29/I8/12),2)</f>
        <v>0</v>
      </c>
      <c r="J29" s="3"/>
    </row>
    <row r="30" spans="1:10" x14ac:dyDescent="0.2">
      <c r="A30" s="26">
        <f>A29+1</f>
        <v>12</v>
      </c>
      <c r="B30" s="31" t="s">
        <v>10</v>
      </c>
      <c r="C30" s="30"/>
      <c r="D30" s="30"/>
      <c r="E30" s="29"/>
      <c r="F30" s="28"/>
      <c r="G30" s="28"/>
      <c r="H30" s="28">
        <v>3000</v>
      </c>
      <c r="I30" s="27">
        <f>ROUND((H30/I8/12),2)</f>
        <v>7.0000000000000007E-2</v>
      </c>
      <c r="J30" s="3"/>
    </row>
    <row r="31" spans="1:10" x14ac:dyDescent="0.2">
      <c r="A31" s="26">
        <f>A30+1</f>
        <v>13</v>
      </c>
      <c r="B31" s="35" t="s">
        <v>9</v>
      </c>
      <c r="C31" s="34"/>
      <c r="D31" s="34"/>
      <c r="E31" s="33"/>
      <c r="F31" s="28"/>
      <c r="G31" s="28"/>
      <c r="H31" s="28">
        <f>1490.4+414.72</f>
        <v>1905.1200000000001</v>
      </c>
      <c r="I31" s="27">
        <f>ROUND((H31/I8/12),2)</f>
        <v>0.04</v>
      </c>
      <c r="J31" s="3"/>
    </row>
    <row r="32" spans="1:10" x14ac:dyDescent="0.2">
      <c r="A32" s="26">
        <f>A31+1</f>
        <v>14</v>
      </c>
      <c r="B32" s="31" t="s">
        <v>8</v>
      </c>
      <c r="C32" s="30"/>
      <c r="D32" s="30"/>
      <c r="E32" s="29"/>
      <c r="F32" s="28"/>
      <c r="G32" s="28"/>
      <c r="H32" s="28">
        <v>1161.5</v>
      </c>
      <c r="I32" s="27">
        <f>ROUND((H32/I8/12),2)</f>
        <v>0.03</v>
      </c>
      <c r="J32" s="3"/>
    </row>
    <row r="33" spans="1:15" x14ac:dyDescent="0.2">
      <c r="A33" s="26">
        <f>A32+1</f>
        <v>15</v>
      </c>
      <c r="B33" s="35" t="s">
        <v>7</v>
      </c>
      <c r="C33" s="34"/>
      <c r="D33" s="34"/>
      <c r="E33" s="33"/>
      <c r="F33" s="32"/>
      <c r="G33" s="32"/>
      <c r="H33" s="28">
        <v>36245</v>
      </c>
      <c r="I33" s="27">
        <f>ROUND((H33/I8/12),2)</f>
        <v>0.81</v>
      </c>
      <c r="J33" s="3"/>
    </row>
    <row r="34" spans="1:15" x14ac:dyDescent="0.2">
      <c r="A34" s="26">
        <f>A33+1</f>
        <v>16</v>
      </c>
      <c r="B34" s="31" t="s">
        <v>6</v>
      </c>
      <c r="C34" s="30"/>
      <c r="D34" s="30"/>
      <c r="E34" s="29"/>
      <c r="F34" s="32"/>
      <c r="G34" s="32"/>
      <c r="H34" s="28">
        <v>3881.52</v>
      </c>
      <c r="I34" s="27">
        <f>ROUND((H34/I8/12),2)</f>
        <v>0.09</v>
      </c>
      <c r="J34" s="3"/>
    </row>
    <row r="35" spans="1:15" x14ac:dyDescent="0.2">
      <c r="A35" s="26">
        <f>A34+1</f>
        <v>17</v>
      </c>
      <c r="B35" s="31" t="s">
        <v>5</v>
      </c>
      <c r="C35" s="30"/>
      <c r="D35" s="30"/>
      <c r="E35" s="29"/>
      <c r="F35" s="28"/>
      <c r="G35" s="28"/>
      <c r="H35" s="28">
        <v>108432.91</v>
      </c>
      <c r="I35" s="27">
        <f>ROUND((H35/I8/12),2)</f>
        <v>2.42</v>
      </c>
    </row>
    <row r="36" spans="1:15" x14ac:dyDescent="0.2">
      <c r="A36" s="26">
        <f>A35+1</f>
        <v>18</v>
      </c>
      <c r="B36" s="31" t="s">
        <v>4</v>
      </c>
      <c r="C36" s="30"/>
      <c r="D36" s="30"/>
      <c r="E36" s="29"/>
      <c r="F36" s="28"/>
      <c r="G36" s="28"/>
      <c r="H36" s="28">
        <v>35705.43</v>
      </c>
      <c r="I36" s="27">
        <f>ROUND((H36/I8/12),2)</f>
        <v>0.8</v>
      </c>
    </row>
    <row r="37" spans="1:15" ht="12.75" thickBot="1" x14ac:dyDescent="0.25">
      <c r="A37" s="26">
        <f>A36+1</f>
        <v>19</v>
      </c>
      <c r="B37" s="25" t="s">
        <v>3</v>
      </c>
      <c r="C37" s="24"/>
      <c r="D37" s="24"/>
      <c r="E37" s="23"/>
      <c r="F37" s="22"/>
      <c r="G37" s="22"/>
      <c r="H37" s="22">
        <f>ROUND((F17/135*35),2)</f>
        <v>186892.46</v>
      </c>
      <c r="I37" s="21">
        <f>ROUND((H37/I8/12),2)</f>
        <v>4.18</v>
      </c>
      <c r="J37" s="3"/>
    </row>
    <row r="38" spans="1:15" ht="14.25" x14ac:dyDescent="0.2">
      <c r="D38" s="18"/>
      <c r="E38" s="18"/>
      <c r="F38" s="18"/>
      <c r="G38" s="18"/>
      <c r="J38" s="20"/>
      <c r="L38" s="19"/>
      <c r="M38" s="3"/>
      <c r="O38" s="18"/>
    </row>
    <row r="40" spans="1:15" x14ac:dyDescent="0.2">
      <c r="E40" s="1" t="s">
        <v>2</v>
      </c>
    </row>
    <row r="41" spans="1:15" x14ac:dyDescent="0.2">
      <c r="E41" s="1" t="s">
        <v>1</v>
      </c>
    </row>
    <row r="42" spans="1:15" x14ac:dyDescent="0.2">
      <c r="E42" s="1" t="s">
        <v>0</v>
      </c>
    </row>
    <row r="43" spans="1:15" ht="14.25" x14ac:dyDescent="0.2">
      <c r="J43" s="18"/>
    </row>
    <row r="56" spans="1:14" s="3" customFormat="1" x14ac:dyDescent="0.2">
      <c r="A56" s="4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6"/>
    </row>
    <row r="57" spans="1:14" s="3" customFormat="1" x14ac:dyDescent="0.2">
      <c r="A57" s="4"/>
      <c r="B57" s="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6"/>
    </row>
    <row r="58" spans="1:14" s="7" customFormat="1" ht="9.75" x14ac:dyDescent="0.2">
      <c r="A58" s="10"/>
      <c r="B58" s="15"/>
      <c r="C58" s="14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1:14" s="7" customFormat="1" ht="9.75" x14ac:dyDescent="0.2">
      <c r="A59" s="10"/>
      <c r="B59" s="15"/>
      <c r="C59" s="14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1:14" s="7" customFormat="1" ht="9.75" x14ac:dyDescent="0.2">
      <c r="A60" s="10"/>
      <c r="B60" s="15"/>
      <c r="C60" s="14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1:14" s="7" customFormat="1" ht="9.75" x14ac:dyDescent="0.2">
      <c r="A61" s="10"/>
      <c r="B61" s="15"/>
      <c r="C61" s="14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1:14" s="7" customFormat="1" ht="9.75" x14ac:dyDescent="0.2">
      <c r="A62" s="10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s="3" customFormat="1" x14ac:dyDescent="0.2">
      <c r="A63" s="4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5"/>
    </row>
    <row r="64" spans="1:14" s="3" customFormat="1" x14ac:dyDescent="0.2">
      <c r="A64" s="4"/>
      <c r="B64" s="12"/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 s="7" customFormat="1" ht="9.75" x14ac:dyDescent="0.2">
      <c r="A65" s="10"/>
      <c r="B65" s="9"/>
      <c r="C65" s="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s="3" customFormat="1" x14ac:dyDescent="0.2">
      <c r="A66" s="4"/>
      <c r="B66" s="7"/>
      <c r="C66" s="7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s="3" customFormat="1" x14ac:dyDescent="0.2">
      <c r="A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s="3" customFormat="1" x14ac:dyDescent="0.2">
      <c r="A68" s="4"/>
    </row>
    <row r="69" spans="1:14" s="3" customFormat="1" x14ac:dyDescent="0.2">
      <c r="A69" s="4"/>
    </row>
  </sheetData>
  <mergeCells count="34">
    <mergeCell ref="B37:E37"/>
    <mergeCell ref="B58:B61"/>
    <mergeCell ref="B29:E29"/>
    <mergeCell ref="B30:E30"/>
    <mergeCell ref="B31:E31"/>
    <mergeCell ref="B32:E32"/>
    <mergeCell ref="B33:E33"/>
    <mergeCell ref="B34:E34"/>
    <mergeCell ref="B24:E24"/>
    <mergeCell ref="B25:E25"/>
    <mergeCell ref="B26:E26"/>
    <mergeCell ref="B27:E27"/>
    <mergeCell ref="B35:E35"/>
    <mergeCell ref="B36:E36"/>
    <mergeCell ref="B14:E14"/>
    <mergeCell ref="B15:E15"/>
    <mergeCell ref="B28:E28"/>
    <mergeCell ref="B17:E17"/>
    <mergeCell ref="B18:E18"/>
    <mergeCell ref="B19:E19"/>
    <mergeCell ref="B20:E20"/>
    <mergeCell ref="B21:E21"/>
    <mergeCell ref="B22:E22"/>
    <mergeCell ref="B23:E23"/>
    <mergeCell ref="B16:E16"/>
    <mergeCell ref="A1:I1"/>
    <mergeCell ref="A2:I2"/>
    <mergeCell ref="B3:C3"/>
    <mergeCell ref="B5:C5"/>
    <mergeCell ref="B7:C7"/>
    <mergeCell ref="A10:B10"/>
    <mergeCell ref="B11:E11"/>
    <mergeCell ref="B12:E12"/>
    <mergeCell ref="B13:E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Л.52б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Кирилл</dc:creator>
  <cp:lastModifiedBy>Кирилл</cp:lastModifiedBy>
  <dcterms:created xsi:type="dcterms:W3CDTF">2013-05-23T16:59:30Z</dcterms:created>
  <dcterms:modified xsi:type="dcterms:W3CDTF">2013-05-23T16:59:38Z</dcterms:modified>
</cp:coreProperties>
</file>