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Л.120а" sheetId="1" r:id="rId1"/>
  </sheets>
  <calcPr calcId="145621"/>
</workbook>
</file>

<file path=xl/calcChain.xml><?xml version="1.0" encoding="utf-8"?>
<calcChain xmlns="http://schemas.openxmlformats.org/spreadsheetml/2006/main">
  <c r="E6" i="1" l="1"/>
  <c r="I9" i="1"/>
  <c r="G13" i="1"/>
  <c r="F15" i="1"/>
  <c r="G15" i="1"/>
  <c r="H15" i="1"/>
  <c r="F17" i="1"/>
  <c r="E5" i="1" s="1"/>
  <c r="G17" i="1"/>
  <c r="I18" i="1"/>
  <c r="A19" i="1"/>
  <c r="I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I20" i="1"/>
  <c r="I21" i="1"/>
  <c r="H22" i="1"/>
  <c r="I22" i="1" s="1"/>
  <c r="H23" i="1"/>
  <c r="I23" i="1"/>
  <c r="H24" i="1"/>
  <c r="I24" i="1"/>
  <c r="I25" i="1"/>
  <c r="I26" i="1"/>
  <c r="H27" i="1"/>
  <c r="I27" i="1"/>
  <c r="I28" i="1"/>
  <c r="I29" i="1"/>
  <c r="I30" i="1"/>
  <c r="I31" i="1"/>
  <c r="I32" i="1"/>
  <c r="H33" i="1"/>
  <c r="I33" i="1"/>
  <c r="I34" i="1"/>
  <c r="I17" i="1" l="1"/>
  <c r="H35" i="1"/>
  <c r="I35" i="1" s="1"/>
  <c r="H17" i="1"/>
  <c r="F13" i="1"/>
  <c r="E8" i="1" l="1"/>
  <c r="H13" i="1"/>
</calcChain>
</file>

<file path=xl/sharedStrings.xml><?xml version="1.0" encoding="utf-8"?>
<sst xmlns="http://schemas.openxmlformats.org/spreadsheetml/2006/main" count="45" uniqueCount="42">
  <si>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</si>
  <si>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</si>
  <si>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</si>
  <si>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</si>
  <si>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</t>
  </si>
  <si>
    <t>т.о. и освидетельствование лифтов</t>
  </si>
  <si>
    <t>т.о. наружних газовых сетей</t>
  </si>
  <si>
    <t>т.о. газового хозяйства ВДГО</t>
  </si>
  <si>
    <t>страховой полис</t>
  </si>
  <si>
    <t>ремонт кровли</t>
  </si>
  <si>
    <t>проезд до объектов</t>
  </si>
  <si>
    <t>пров.и оч.вентканалов и дымоходов на газ.объектах</t>
  </si>
  <si>
    <t>обязательное обучение персонала</t>
  </si>
  <si>
    <t>механическая очистка придомовой территории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</si>
  <si>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</si>
  <si>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</si>
  <si>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</si>
  <si>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</si>
  <si>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вывоз мусора</t>
  </si>
  <si>
    <t>бланки паспортного стола</t>
  </si>
  <si>
    <t xml:space="preserve">аварийное обслуживание </t>
  </si>
  <si>
    <t>Содержание здания, в т.ч. офисов</t>
  </si>
  <si>
    <t>Доходы от договоров,заключ.с третьими лицами</t>
  </si>
  <si>
    <t>Электроэнергия</t>
  </si>
  <si>
    <t>Канализация, холодная вода</t>
  </si>
  <si>
    <t>ВСЕГО</t>
  </si>
  <si>
    <r>
      <t>Расходы на 1 м</t>
    </r>
    <r>
      <rPr>
        <b/>
        <vertAlign val="superscript"/>
        <sz val="8"/>
        <rFont val="Arial Cyr"/>
        <charset val="204"/>
      </rPr>
      <t>2</t>
    </r>
    <r>
      <rPr>
        <b/>
        <sz val="8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</si>
  <si>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</si>
  <si>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</si>
  <si>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</si>
  <si>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</si>
  <si>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жилого дома</t>
  </si>
  <si>
    <t>Площадь офиса</t>
  </si>
  <si>
    <t>Общая площадь</t>
  </si>
  <si>
    <t>руб.</t>
  </si>
  <si>
    <t>Израсходовано</t>
  </si>
  <si>
    <t>в т.ч.получено от сторонних 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</si>
  <si>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</si>
  <si>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</si>
  <si>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пр. Ленина 120-а</t>
    </r>
  </si>
  <si>
    <t>управляющей компании ООО "Внешстрой-Коммунсервис" о выполнении условий договора</t>
  </si>
  <si>
    <t xml:space="preserve">ОТЧЕТ за  2012 г.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</si>
</sst>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vertAlign val="superscript"/>
      <sz val="8"/>
      <name val="Arial Cyr"/>
      <charset val="204"/>
    </font>
    <font>
      <b/>
      <sz val="7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/>
    <xf numFmtId="2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/>
    <xf numFmtId="0" fontId="2" fillId="0" borderId="0" xfId="0" applyFont="1" applyBorder="1"/>
    <xf numFmtId="2" fontId="7" fillId="0" borderId="0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7" fillId="0" borderId="2" xfId="0" applyNumberFormat="1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/>
    <xf numFmtId="2" fontId="2" fillId="0" borderId="5" xfId="0" applyNumberFormat="1" applyFont="1" applyBorder="1"/>
    <xf numFmtId="2" fontId="7" fillId="0" borderId="5" xfId="0" applyNumberFormat="1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2" fillId="0" borderId="10" xfId="0" applyNumberFormat="1" applyFont="1" applyBorder="1"/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2" fontId="5" fillId="0" borderId="0" xfId="0" applyNumberFormat="1" applyFont="1" applyBorder="1" applyAlignment="1"/>
    <xf numFmtId="2" fontId="5" fillId="0" borderId="12" xfId="0" applyNumberFormat="1" applyFont="1" applyBorder="1" applyAlignment="1"/>
    <xf numFmtId="2" fontId="5" fillId="2" borderId="2" xfId="0" applyNumberFormat="1" applyFont="1" applyFill="1" applyBorder="1" applyAlignment="1"/>
    <xf numFmtId="2" fontId="5" fillId="2" borderId="2" xfId="0" applyNumberFormat="1" applyFont="1" applyFill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5" fillId="0" borderId="16" xfId="0" applyNumberFormat="1" applyFont="1" applyBorder="1"/>
    <xf numFmtId="2" fontId="5" fillId="2" borderId="1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2" fontId="5" fillId="0" borderId="19" xfId="0" applyNumberFormat="1" applyFont="1" applyBorder="1"/>
    <xf numFmtId="2" fontId="5" fillId="2" borderId="5" xfId="0" applyNumberFormat="1" applyFont="1" applyFill="1" applyBorder="1"/>
    <xf numFmtId="2" fontId="5" fillId="0" borderId="4" xfId="0" applyNumberFormat="1" applyFont="1" applyBorder="1"/>
    <xf numFmtId="2" fontId="5" fillId="2" borderId="10" xfId="0" applyNumberFormat="1" applyFont="1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2" fillId="0" borderId="0" xfId="1" applyFont="1"/>
    <xf numFmtId="0" fontId="6" fillId="0" borderId="0" xfId="0" applyFont="1" applyAlignment="1"/>
    <xf numFmtId="43" fontId="5" fillId="0" borderId="21" xfId="1" applyFont="1" applyBorder="1" applyAlignment="1">
      <alignment horizontal="center"/>
    </xf>
    <xf numFmtId="0" fontId="2" fillId="0" borderId="21" xfId="0" applyFont="1" applyBorder="1"/>
    <xf numFmtId="43" fontId="7" fillId="0" borderId="0" xfId="1" applyFont="1" applyAlignment="1"/>
    <xf numFmtId="43" fontId="5" fillId="0" borderId="0" xfId="1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5" fillId="0" borderId="7" xfId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13" workbookViewId="0">
      <selection activeCell="G19" sqref="G19"/>
    </sheetView>
  </sheetViews>
  <sheetFormatPr defaultRowHeight="12" x14ac:dyDescent="0.2"/>
  <cols>
    <col min="1" max="1" width="6.140625" style="2" customWidth="1"/>
    <col min="2" max="5" width="9.140625" style="1"/>
    <col min="6" max="6" width="11" style="1" customWidth="1"/>
    <col min="7" max="7" width="11.42578125" style="1" customWidth="1"/>
    <col min="8" max="8" width="12.28515625" style="1" customWidth="1"/>
    <col min="9" max="16384" width="9.140625" style="1"/>
  </cols>
  <sheetData>
    <row r="1" spans="1:16" ht="25.5" customHeight="1" x14ac:dyDescent="0.2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6"/>
      <c r="K1" s="95"/>
      <c r="L1" s="95"/>
      <c r="M1" s="95"/>
      <c r="N1" s="95"/>
      <c r="O1" s="95"/>
      <c r="P1" s="95"/>
    </row>
    <row r="2" spans="1:16" ht="16.5" customHeight="1" x14ac:dyDescent="0.2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2"/>
      <c r="K2" s="91"/>
      <c r="L2" s="91"/>
      <c r="M2" s="91"/>
      <c r="N2" s="91"/>
      <c r="O2" s="91"/>
      <c r="P2" s="91"/>
    </row>
    <row r="3" spans="1:16" ht="23.25" customHeight="1" x14ac:dyDescent="0.25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2"/>
      <c r="K3" s="91"/>
      <c r="L3" s="91"/>
      <c r="M3" s="91"/>
      <c r="N3" s="91"/>
      <c r="O3" s="91"/>
      <c r="P3" s="91"/>
    </row>
    <row r="4" spans="1:16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x14ac:dyDescent="0.2">
      <c r="B5" s="57" t="s">
        <v>38</v>
      </c>
      <c r="C5" s="57"/>
      <c r="D5" s="83"/>
      <c r="E5" s="82">
        <f>SUM(F14:F17)</f>
        <v>2052577.7200000002</v>
      </c>
      <c r="F5" s="82"/>
      <c r="G5" s="1" t="s">
        <v>34</v>
      </c>
    </row>
    <row r="6" spans="1:16" ht="18.75" customHeight="1" x14ac:dyDescent="0.2">
      <c r="B6" s="49" t="s">
        <v>37</v>
      </c>
      <c r="C6" s="49"/>
      <c r="D6" s="89"/>
      <c r="E6" s="88">
        <f>SUM(G14:G17)</f>
        <v>2081304.96</v>
      </c>
      <c r="F6" s="88"/>
      <c r="G6" s="1" t="s">
        <v>34</v>
      </c>
    </row>
    <row r="7" spans="1:16" x14ac:dyDescent="0.2">
      <c r="B7" s="87" t="s">
        <v>36</v>
      </c>
      <c r="C7" s="86"/>
      <c r="E7" s="85"/>
      <c r="F7" s="84">
        <v>29300</v>
      </c>
      <c r="G7" s="1" t="s">
        <v>34</v>
      </c>
    </row>
    <row r="8" spans="1:16" x14ac:dyDescent="0.2">
      <c r="B8" s="57" t="s">
        <v>35</v>
      </c>
      <c r="C8" s="57"/>
      <c r="D8" s="83"/>
      <c r="E8" s="82">
        <f>SUM(H14:H17)</f>
        <v>2034311.23</v>
      </c>
      <c r="F8" s="82"/>
      <c r="G8" s="1" t="s">
        <v>34</v>
      </c>
      <c r="J8" s="17"/>
      <c r="K8" s="17"/>
    </row>
    <row r="9" spans="1:16" ht="17.25" customHeight="1" x14ac:dyDescent="0.2">
      <c r="B9" s="81"/>
      <c r="E9" s="80"/>
      <c r="F9" s="80"/>
      <c r="H9" s="79" t="s">
        <v>33</v>
      </c>
      <c r="I9" s="73">
        <f>I10+I11</f>
        <v>5424.7</v>
      </c>
      <c r="J9" s="17"/>
      <c r="K9" s="17"/>
    </row>
    <row r="10" spans="1:16" ht="18.75" customHeight="1" x14ac:dyDescent="0.2">
      <c r="B10" s="81"/>
      <c r="E10" s="80"/>
      <c r="F10" s="80"/>
      <c r="H10" s="79" t="s">
        <v>32</v>
      </c>
      <c r="I10" s="73">
        <v>71.900000000000006</v>
      </c>
      <c r="J10" s="17"/>
      <c r="K10" s="17"/>
    </row>
    <row r="11" spans="1:16" ht="23.25" customHeight="1" thickBot="1" x14ac:dyDescent="0.25">
      <c r="B11" s="78"/>
      <c r="C11" s="77"/>
      <c r="D11" s="76"/>
      <c r="F11" s="75"/>
      <c r="H11" s="74" t="s">
        <v>31</v>
      </c>
      <c r="I11" s="73">
        <v>5352.8</v>
      </c>
      <c r="J11" s="17"/>
      <c r="K11" s="17"/>
    </row>
    <row r="12" spans="1:16" ht="34.5" thickBot="1" x14ac:dyDescent="0.25">
      <c r="A12" s="72"/>
      <c r="B12" s="71" t="s">
        <v>30</v>
      </c>
      <c r="C12" s="71"/>
      <c r="D12" s="71"/>
      <c r="E12" s="71"/>
      <c r="F12" s="70" t="s">
        <v>29</v>
      </c>
      <c r="G12" s="70" t="s">
        <v>28</v>
      </c>
      <c r="H12" s="70" t="s">
        <v>27</v>
      </c>
      <c r="I12" s="69" t="s">
        <v>26</v>
      </c>
      <c r="J12" s="62"/>
      <c r="K12" s="61"/>
      <c r="L12" s="60"/>
      <c r="M12" s="60"/>
      <c r="N12" s="59"/>
    </row>
    <row r="13" spans="1:16" x14ac:dyDescent="0.2">
      <c r="A13" s="68"/>
      <c r="B13" s="67" t="s">
        <v>25</v>
      </c>
      <c r="C13" s="66"/>
      <c r="D13" s="66"/>
      <c r="E13" s="65"/>
      <c r="F13" s="64">
        <f>SUM(F14:F17)</f>
        <v>2052577.7200000002</v>
      </c>
      <c r="G13" s="64">
        <f>SUM(G14:G17)</f>
        <v>2081304.96</v>
      </c>
      <c r="H13" s="64">
        <f>SUM(H14:H17)</f>
        <v>2034311.23</v>
      </c>
      <c r="I13" s="63"/>
      <c r="J13" s="62"/>
      <c r="K13" s="61"/>
      <c r="L13" s="60"/>
      <c r="M13" s="60"/>
      <c r="N13" s="59"/>
    </row>
    <row r="14" spans="1:16" x14ac:dyDescent="0.2">
      <c r="A14" s="38"/>
      <c r="B14" s="58" t="s">
        <v>24</v>
      </c>
      <c r="C14" s="57"/>
      <c r="D14" s="57"/>
      <c r="E14" s="56"/>
      <c r="F14" s="55">
        <v>231255.74</v>
      </c>
      <c r="G14" s="55">
        <v>227706.08</v>
      </c>
      <c r="H14" s="55">
        <v>247600.47</v>
      </c>
      <c r="I14" s="54"/>
      <c r="J14" s="6"/>
      <c r="K14" s="6"/>
      <c r="L14" s="6"/>
      <c r="M14" s="6"/>
      <c r="N14" s="6"/>
    </row>
    <row r="15" spans="1:16" x14ac:dyDescent="0.2">
      <c r="A15" s="30"/>
      <c r="B15" s="50" t="s">
        <v>23</v>
      </c>
      <c r="C15" s="49"/>
      <c r="D15" s="49"/>
      <c r="E15" s="48"/>
      <c r="F15" s="53">
        <f>686220.65+97279.13+410.82-410.82</f>
        <v>783499.78</v>
      </c>
      <c r="G15" s="53">
        <f>674102.75+103070.58</f>
        <v>777173.33</v>
      </c>
      <c r="H15" s="53">
        <f>744876.67+410.82-410.82</f>
        <v>744876.67</v>
      </c>
      <c r="I15" s="52"/>
      <c r="J15" s="6"/>
      <c r="K15" s="6"/>
      <c r="L15" s="6"/>
      <c r="M15" s="6"/>
      <c r="N15" s="6"/>
    </row>
    <row r="16" spans="1:16" x14ac:dyDescent="0.2">
      <c r="A16" s="51"/>
      <c r="B16" s="50" t="s">
        <v>22</v>
      </c>
      <c r="C16" s="49"/>
      <c r="D16" s="49"/>
      <c r="E16" s="48"/>
      <c r="F16" s="47"/>
      <c r="G16" s="47">
        <v>29300</v>
      </c>
      <c r="H16" s="47">
        <v>293</v>
      </c>
      <c r="I16" s="46"/>
      <c r="J16" s="6"/>
      <c r="K16" s="6"/>
      <c r="L16" s="6"/>
      <c r="M16" s="6"/>
      <c r="N16" s="6"/>
    </row>
    <row r="17" spans="1:14" ht="12.75" thickBot="1" x14ac:dyDescent="0.25">
      <c r="A17" s="23"/>
      <c r="B17" s="45" t="s">
        <v>21</v>
      </c>
      <c r="C17" s="44"/>
      <c r="D17" s="44"/>
      <c r="E17" s="43"/>
      <c r="F17" s="42">
        <f>11992.92+1025829.28</f>
        <v>1037822.2000000001</v>
      </c>
      <c r="G17" s="42">
        <f>13462.54+1033663.01</f>
        <v>1047125.55</v>
      </c>
      <c r="H17" s="41">
        <f>SUM(H18:H35)</f>
        <v>1041541.09</v>
      </c>
      <c r="I17" s="40">
        <f>SUM(I18:I35)</f>
        <v>15.999999999999996</v>
      </c>
      <c r="J17" s="39"/>
      <c r="K17" s="39"/>
      <c r="L17" s="6"/>
      <c r="M17" s="6"/>
      <c r="N17" s="6"/>
    </row>
    <row r="18" spans="1:14" x14ac:dyDescent="0.2">
      <c r="A18" s="38">
        <v>1</v>
      </c>
      <c r="B18" s="37" t="s">
        <v>20</v>
      </c>
      <c r="C18" s="37"/>
      <c r="D18" s="37"/>
      <c r="E18" s="37"/>
      <c r="F18" s="36"/>
      <c r="G18" s="36"/>
      <c r="H18" s="36">
        <v>1803</v>
      </c>
      <c r="I18" s="24">
        <f>ROUND((H18/I9/12),2)</f>
        <v>0.03</v>
      </c>
      <c r="J18" s="18"/>
      <c r="K18" s="18"/>
      <c r="L18" s="18"/>
      <c r="M18" s="18"/>
      <c r="N18" s="18"/>
    </row>
    <row r="19" spans="1:14" x14ac:dyDescent="0.2">
      <c r="A19" s="30">
        <f>A18+1</f>
        <v>2</v>
      </c>
      <c r="B19" s="32" t="s">
        <v>19</v>
      </c>
      <c r="C19" s="32"/>
      <c r="D19" s="32"/>
      <c r="E19" s="32"/>
      <c r="F19" s="26"/>
      <c r="G19" s="25"/>
      <c r="H19" s="25">
        <v>111.1</v>
      </c>
      <c r="I19" s="24">
        <f>ROUND((H19/I9/12),2)</f>
        <v>0</v>
      </c>
      <c r="J19" s="18"/>
      <c r="K19" s="18"/>
      <c r="L19" s="18"/>
      <c r="M19" s="18"/>
      <c r="N19" s="18"/>
    </row>
    <row r="20" spans="1:14" x14ac:dyDescent="0.2">
      <c r="A20" s="30">
        <f>A19+1</f>
        <v>3</v>
      </c>
      <c r="B20" s="32" t="s">
        <v>18</v>
      </c>
      <c r="C20" s="32"/>
      <c r="D20" s="32"/>
      <c r="E20" s="32"/>
      <c r="F20" s="26"/>
      <c r="G20" s="25"/>
      <c r="H20" s="25">
        <v>83974</v>
      </c>
      <c r="I20" s="24">
        <f>ROUND((H20/I9/12),2)</f>
        <v>1.29</v>
      </c>
      <c r="J20" s="18"/>
      <c r="K20" s="18"/>
      <c r="L20" s="18"/>
      <c r="M20" s="18"/>
      <c r="N20" s="18"/>
    </row>
    <row r="21" spans="1:14" x14ac:dyDescent="0.2">
      <c r="A21" s="30">
        <f>A20+1</f>
        <v>4</v>
      </c>
      <c r="B21" s="29" t="s">
        <v>17</v>
      </c>
      <c r="C21" s="28"/>
      <c r="D21" s="28"/>
      <c r="E21" s="27"/>
      <c r="F21" s="26"/>
      <c r="G21" s="25"/>
      <c r="H21" s="25">
        <v>188004</v>
      </c>
      <c r="I21" s="24">
        <f>ROUND((H21/I9/12),2)</f>
        <v>2.89</v>
      </c>
      <c r="J21" s="18"/>
      <c r="K21" s="18"/>
      <c r="L21" s="18"/>
      <c r="M21" s="18"/>
      <c r="N21" s="18"/>
    </row>
    <row r="22" spans="1:14" x14ac:dyDescent="0.2">
      <c r="A22" s="30">
        <f>A21+1</f>
        <v>5</v>
      </c>
      <c r="B22" s="32" t="s">
        <v>16</v>
      </c>
      <c r="C22" s="32"/>
      <c r="D22" s="32"/>
      <c r="E22" s="32"/>
      <c r="F22" s="25"/>
      <c r="G22" s="25"/>
      <c r="H22" s="25">
        <f>ROUND((I9*30.11),2)-H23</f>
        <v>154077.38</v>
      </c>
      <c r="I22" s="24">
        <f>ROUND((H22/I9/12),2)</f>
        <v>2.37</v>
      </c>
      <c r="J22" s="18"/>
      <c r="K22" s="18"/>
      <c r="L22" s="18"/>
      <c r="M22" s="18"/>
      <c r="N22" s="18"/>
    </row>
    <row r="23" spans="1:14" x14ac:dyDescent="0.2">
      <c r="A23" s="30">
        <f>A22+1</f>
        <v>6</v>
      </c>
      <c r="B23" s="32" t="s">
        <v>15</v>
      </c>
      <c r="C23" s="32"/>
      <c r="D23" s="32"/>
      <c r="E23" s="32"/>
      <c r="F23" s="25"/>
      <c r="G23" s="25"/>
      <c r="H23" s="25">
        <f>ROUND((I11*1.73),2)</f>
        <v>9260.34</v>
      </c>
      <c r="I23" s="24">
        <f>ROUND((H23/I11/12),2)</f>
        <v>0.14000000000000001</v>
      </c>
      <c r="J23" s="18"/>
      <c r="K23" s="18"/>
      <c r="L23" s="18"/>
      <c r="M23" s="18"/>
      <c r="N23" s="18"/>
    </row>
    <row r="24" spans="1:14" x14ac:dyDescent="0.2">
      <c r="A24" s="30">
        <f>A23+1</f>
        <v>7</v>
      </c>
      <c r="B24" s="32" t="s">
        <v>14</v>
      </c>
      <c r="C24" s="32"/>
      <c r="D24" s="32"/>
      <c r="E24" s="32"/>
      <c r="F24" s="25"/>
      <c r="G24" s="25"/>
      <c r="H24" s="25">
        <f>22604.29+1327.4</f>
        <v>23931.690000000002</v>
      </c>
      <c r="I24" s="24">
        <f>ROUND((H24/I9/12),2)</f>
        <v>0.37</v>
      </c>
      <c r="J24" s="18"/>
      <c r="K24" s="18"/>
      <c r="L24" s="18"/>
      <c r="M24" s="18"/>
      <c r="N24" s="18"/>
    </row>
    <row r="25" spans="1:14" x14ac:dyDescent="0.2">
      <c r="A25" s="30">
        <f>A24+1</f>
        <v>8</v>
      </c>
      <c r="B25" s="35" t="s">
        <v>13</v>
      </c>
      <c r="C25" s="34"/>
      <c r="D25" s="34"/>
      <c r="E25" s="33"/>
      <c r="F25" s="26"/>
      <c r="G25" s="25"/>
      <c r="H25" s="25">
        <v>2400</v>
      </c>
      <c r="I25" s="24">
        <f>ROUND((H25/I9/12),2)</f>
        <v>0.04</v>
      </c>
      <c r="J25" s="18"/>
      <c r="K25" s="18"/>
      <c r="L25" s="18"/>
      <c r="M25" s="18"/>
      <c r="N25" s="18"/>
    </row>
    <row r="26" spans="1:14" x14ac:dyDescent="0.2">
      <c r="A26" s="30">
        <f>A25+1</f>
        <v>9</v>
      </c>
      <c r="B26" s="29" t="s">
        <v>12</v>
      </c>
      <c r="C26" s="28"/>
      <c r="D26" s="28"/>
      <c r="E26" s="27"/>
      <c r="F26" s="26"/>
      <c r="G26" s="25"/>
      <c r="H26" s="25">
        <v>302.27</v>
      </c>
      <c r="I26" s="24">
        <f>ROUND((H26/I9/12),2)</f>
        <v>0</v>
      </c>
      <c r="J26" s="18"/>
      <c r="K26" s="18"/>
      <c r="L26" s="18"/>
      <c r="M26" s="18"/>
      <c r="N26" s="18"/>
    </row>
    <row r="27" spans="1:14" x14ac:dyDescent="0.2">
      <c r="A27" s="30">
        <f>A26+1</f>
        <v>10</v>
      </c>
      <c r="B27" s="35" t="s">
        <v>11</v>
      </c>
      <c r="C27" s="34"/>
      <c r="D27" s="34"/>
      <c r="E27" s="33"/>
      <c r="F27" s="26"/>
      <c r="G27" s="25"/>
      <c r="H27" s="25">
        <f>4907.52+691.2</f>
        <v>5598.72</v>
      </c>
      <c r="I27" s="24">
        <f>ROUND((H27/I9/12),2)</f>
        <v>0.09</v>
      </c>
      <c r="J27" s="18"/>
      <c r="K27" s="18"/>
      <c r="L27" s="18"/>
      <c r="M27" s="18"/>
      <c r="N27" s="18"/>
    </row>
    <row r="28" spans="1:14" x14ac:dyDescent="0.2">
      <c r="A28" s="30">
        <f>A27+1</f>
        <v>11</v>
      </c>
      <c r="B28" s="29" t="s">
        <v>10</v>
      </c>
      <c r="C28" s="28"/>
      <c r="D28" s="28"/>
      <c r="E28" s="27"/>
      <c r="F28" s="26"/>
      <c r="G28" s="25"/>
      <c r="H28" s="25">
        <v>1689.23</v>
      </c>
      <c r="I28" s="24">
        <f>ROUND((H28/I9/12),2)</f>
        <v>0.03</v>
      </c>
      <c r="J28" s="18"/>
      <c r="K28" s="18"/>
      <c r="L28" s="18"/>
      <c r="M28" s="18"/>
      <c r="N28" s="18"/>
    </row>
    <row r="29" spans="1:14" x14ac:dyDescent="0.2">
      <c r="A29" s="30">
        <f>A28+1</f>
        <v>12</v>
      </c>
      <c r="B29" s="29" t="s">
        <v>9</v>
      </c>
      <c r="C29" s="28"/>
      <c r="D29" s="28"/>
      <c r="E29" s="27"/>
      <c r="F29" s="26"/>
      <c r="G29" s="25"/>
      <c r="H29" s="25">
        <v>35768.75</v>
      </c>
      <c r="I29" s="24">
        <f>ROUND((H29/I9/12),2)</f>
        <v>0.55000000000000004</v>
      </c>
      <c r="J29" s="18"/>
      <c r="K29" s="18"/>
      <c r="L29" s="18"/>
      <c r="M29" s="18"/>
      <c r="N29" s="18"/>
    </row>
    <row r="30" spans="1:14" x14ac:dyDescent="0.2">
      <c r="A30" s="30">
        <f>A29+1</f>
        <v>13</v>
      </c>
      <c r="B30" s="32" t="s">
        <v>8</v>
      </c>
      <c r="C30" s="32"/>
      <c r="D30" s="32"/>
      <c r="E30" s="32"/>
      <c r="F30" s="26"/>
      <c r="G30" s="25"/>
      <c r="H30" s="25"/>
      <c r="I30" s="24">
        <f>ROUND((H30/I9/12),2)</f>
        <v>0</v>
      </c>
      <c r="J30" s="18"/>
      <c r="K30" s="18"/>
      <c r="L30" s="18"/>
      <c r="M30" s="18"/>
      <c r="N30" s="18"/>
    </row>
    <row r="31" spans="1:14" x14ac:dyDescent="0.2">
      <c r="A31" s="30">
        <f>A30+1</f>
        <v>14</v>
      </c>
      <c r="B31" s="35" t="s">
        <v>7</v>
      </c>
      <c r="C31" s="34"/>
      <c r="D31" s="34"/>
      <c r="E31" s="33"/>
      <c r="F31" s="26"/>
      <c r="G31" s="25"/>
      <c r="H31" s="25">
        <v>21748.9</v>
      </c>
      <c r="I31" s="24">
        <f>ROUND((H31/I9/12),2)</f>
        <v>0.33</v>
      </c>
      <c r="J31" s="18"/>
      <c r="K31" s="18"/>
      <c r="L31" s="18"/>
      <c r="M31" s="18"/>
      <c r="N31" s="18"/>
    </row>
    <row r="32" spans="1:14" x14ac:dyDescent="0.2">
      <c r="A32" s="30">
        <f>A31+1</f>
        <v>15</v>
      </c>
      <c r="B32" s="32" t="s">
        <v>6</v>
      </c>
      <c r="C32" s="32"/>
      <c r="D32" s="32"/>
      <c r="E32" s="32"/>
      <c r="F32" s="26"/>
      <c r="G32" s="25"/>
      <c r="H32" s="25">
        <v>21545.84</v>
      </c>
      <c r="I32" s="24">
        <f>ROUND((H32/I9/12),2)</f>
        <v>0.33</v>
      </c>
      <c r="J32" s="18"/>
      <c r="K32" s="18"/>
      <c r="L32" s="18"/>
      <c r="M32" s="18"/>
      <c r="N32" s="18"/>
    </row>
    <row r="33" spans="1:18" x14ac:dyDescent="0.2">
      <c r="A33" s="30">
        <f>A32+1</f>
        <v>16</v>
      </c>
      <c r="B33" s="32" t="s">
        <v>5</v>
      </c>
      <c r="C33" s="32"/>
      <c r="D33" s="32"/>
      <c r="E33" s="32"/>
      <c r="F33" s="26"/>
      <c r="G33" s="25"/>
      <c r="H33" s="25">
        <f>5730+144163.12</f>
        <v>149893.12</v>
      </c>
      <c r="I33" s="24">
        <f>ROUND((H33/I9/12),2)</f>
        <v>2.2999999999999998</v>
      </c>
      <c r="J33" s="31"/>
      <c r="K33" s="18"/>
      <c r="L33" s="18"/>
      <c r="M33" s="18"/>
      <c r="N33" s="18"/>
    </row>
    <row r="34" spans="1:18" x14ac:dyDescent="0.2">
      <c r="A34" s="30">
        <f>A33+1</f>
        <v>17</v>
      </c>
      <c r="B34" s="29" t="s">
        <v>4</v>
      </c>
      <c r="C34" s="28"/>
      <c r="D34" s="28"/>
      <c r="E34" s="27"/>
      <c r="F34" s="26"/>
      <c r="G34" s="25"/>
      <c r="H34" s="25">
        <v>72367.740000000005</v>
      </c>
      <c r="I34" s="24">
        <f>ROUND((H34/I9/12),2)</f>
        <v>1.1100000000000001</v>
      </c>
      <c r="J34" s="18"/>
      <c r="K34" s="18"/>
      <c r="L34" s="18"/>
      <c r="M34" s="18"/>
      <c r="N34" s="18"/>
    </row>
    <row r="35" spans="1:18" ht="12.75" thickBot="1" x14ac:dyDescent="0.25">
      <c r="A35" s="23">
        <f>A34+1</f>
        <v>18</v>
      </c>
      <c r="B35" s="22" t="s">
        <v>3</v>
      </c>
      <c r="C35" s="22"/>
      <c r="D35" s="22"/>
      <c r="E35" s="22"/>
      <c r="F35" s="21"/>
      <c r="G35" s="20"/>
      <c r="H35" s="20">
        <f>ROUND((F17/135*35),2)</f>
        <v>269065.01</v>
      </c>
      <c r="I35" s="19">
        <f>ROUND((H35/I9/12),2)</f>
        <v>4.13</v>
      </c>
      <c r="J35" s="18"/>
      <c r="K35" s="18"/>
      <c r="L35" s="18"/>
      <c r="M35" s="18"/>
      <c r="N35" s="18"/>
    </row>
    <row r="36" spans="1:18" ht="15" x14ac:dyDescent="0.25">
      <c r="J36" s="17"/>
      <c r="K36"/>
      <c r="L36" s="16"/>
    </row>
    <row r="37" spans="1:18" s="4" customFormat="1" ht="15" x14ac:dyDescent="0.25">
      <c r="A37" s="14"/>
      <c r="J37" s="15"/>
    </row>
    <row r="38" spans="1:18" s="4" customFormat="1" ht="15" x14ac:dyDescent="0.25">
      <c r="A38" s="14"/>
      <c r="J38" s="15"/>
    </row>
    <row r="39" spans="1:18" ht="14.25" x14ac:dyDescent="0.2">
      <c r="A39" s="8"/>
      <c r="E39" s="1" t="s">
        <v>2</v>
      </c>
      <c r="K39" s="5"/>
      <c r="L39" s="5"/>
      <c r="M39" s="5"/>
      <c r="N39" s="5"/>
      <c r="O39" s="5"/>
      <c r="Q39" s="5"/>
      <c r="R39" s="5"/>
    </row>
    <row r="40" spans="1:18" s="4" customFormat="1" ht="15" x14ac:dyDescent="0.25">
      <c r="A40" s="14"/>
      <c r="E40" s="4" t="s">
        <v>1</v>
      </c>
    </row>
    <row r="41" spans="1:18" x14ac:dyDescent="0.2">
      <c r="A41" s="8"/>
      <c r="B41" s="7"/>
      <c r="C41" s="7"/>
      <c r="D41" s="7"/>
      <c r="E41" s="13" t="s">
        <v>0</v>
      </c>
      <c r="F41" s="6"/>
      <c r="H41" s="6"/>
      <c r="I41" s="6"/>
    </row>
    <row r="42" spans="1:18" s="4" customFormat="1" ht="15" x14ac:dyDescent="0.25">
      <c r="A42" s="12"/>
      <c r="B42" s="12"/>
      <c r="C42" s="12"/>
      <c r="D42" s="12"/>
      <c r="E42" s="11"/>
      <c r="F42" s="10"/>
      <c r="H42" s="9"/>
      <c r="I42" s="9"/>
    </row>
    <row r="43" spans="1:18" ht="14.25" x14ac:dyDescent="0.2">
      <c r="A43" s="8"/>
      <c r="B43" s="7"/>
      <c r="C43" s="7"/>
      <c r="D43" s="7"/>
      <c r="E43" s="7"/>
      <c r="F43" s="6"/>
      <c r="G43" s="6"/>
      <c r="H43" s="6"/>
      <c r="I43" s="5"/>
    </row>
    <row r="48" spans="1:18" ht="15" x14ac:dyDescent="0.25">
      <c r="F48" s="4"/>
    </row>
    <row r="70" spans="4:4" x14ac:dyDescent="0.2">
      <c r="D70" s="3"/>
    </row>
  </sheetData>
  <mergeCells count="33">
    <mergeCell ref="A42:D42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35:E35"/>
    <mergeCell ref="B12:E12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16:E16"/>
    <mergeCell ref="A1:I1"/>
    <mergeCell ref="A2:I2"/>
    <mergeCell ref="A3:I3"/>
    <mergeCell ref="B5:C5"/>
    <mergeCell ref="E5:F5"/>
    <mergeCell ref="B6:C6"/>
    <mergeCell ref="E6:F6"/>
    <mergeCell ref="B8:C8"/>
    <mergeCell ref="E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Л.120а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2013-05-23T16:59:05Z</dcterms:created>
  <dcterms:modified xsi:type="dcterms:W3CDTF">2013-05-23T16:59:13Z</dcterms:modified>
</cp:coreProperties>
</file>