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7995"/>
  </bookViews>
  <sheets>
    <sheet name="Л.112б.3п" sheetId="1" r:id="rId1"/>
  </sheets>
  <calcPr calcId="145621"/>
</workbook>
</file>

<file path=xl/calcChain.xml><?xml version="1.0" encoding="utf-8"?>
<calcChain xmlns="http://schemas.openxmlformats.org/spreadsheetml/2006/main">
  <c r="G5" i="1" l="1"/>
  <c r="J9" i="1"/>
  <c r="J18" i="1" s="1"/>
  <c r="G13" i="1"/>
  <c r="G15" i="1"/>
  <c r="H15" i="1"/>
  <c r="G6" i="1" s="1"/>
  <c r="I15" i="1"/>
  <c r="G17" i="1"/>
  <c r="H17" i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J19" i="1"/>
  <c r="J21" i="1"/>
  <c r="J22" i="1"/>
  <c r="J23" i="1"/>
  <c r="I25" i="1"/>
  <c r="J25" i="1" s="1"/>
  <c r="I26" i="1"/>
  <c r="J26" i="1"/>
  <c r="J28" i="1"/>
  <c r="J30" i="1"/>
  <c r="J32" i="1"/>
  <c r="J34" i="1"/>
  <c r="I36" i="1"/>
  <c r="J36" i="1" s="1"/>
  <c r="I37" i="1"/>
  <c r="J37" i="1"/>
  <c r="I39" i="1"/>
  <c r="J39" i="1" s="1"/>
  <c r="J38" i="1" l="1"/>
  <c r="J35" i="1"/>
  <c r="J33" i="1"/>
  <c r="J31" i="1"/>
  <c r="J29" i="1"/>
  <c r="J27" i="1"/>
  <c r="I24" i="1"/>
  <c r="I17" i="1" s="1"/>
  <c r="J20" i="1"/>
  <c r="J17" i="1" s="1"/>
  <c r="H13" i="1"/>
  <c r="G8" i="1" l="1"/>
  <c r="I13" i="1"/>
</calcChain>
</file>

<file path=xl/sharedStrings.xml><?xml version="1.0" encoding="utf-8"?>
<sst xmlns="http://schemas.openxmlformats.org/spreadsheetml/2006/main" count="49" uniqueCount="46">
  <si>
    <t>тел.: 40-55-80, 73-01-64</t>
  </si>
  <si>
    <t>адрес:  300001, г.Тула, ул. Марата, дом 35-а, офис 1.</t>
  </si>
  <si>
    <t xml:space="preserve">Управляющая компания ООО "Внешстрой-Коммунсервис" </t>
  </si>
  <si>
    <t>услуги управляющей компании</t>
  </si>
  <si>
    <t>услуги ИВЦ</t>
  </si>
  <si>
    <t>т.о. и  освидетельствование лифта</t>
  </si>
  <si>
    <t>техническое обслуживание ВДПО</t>
  </si>
  <si>
    <t>т.о. электротехнического оборудования</t>
  </si>
  <si>
    <t>Т.о.наружних газовых сетей (54-ТО)</t>
  </si>
  <si>
    <t>т.о.газового хозяйства ВДГО</t>
  </si>
  <si>
    <t>страхование лифта</t>
  </si>
  <si>
    <t>ремонт и обсл.э/оборудования,ревизия э/щитков</t>
  </si>
  <si>
    <t>ремонт и окраска цоколя</t>
  </si>
  <si>
    <t>проезд до объектов</t>
  </si>
  <si>
    <t xml:space="preserve">обязательное обучение персонала </t>
  </si>
  <si>
    <t>мех.уборка придом.территории</t>
  </si>
  <si>
    <t xml:space="preserve">израсходовано материалов, спец.одежды </t>
  </si>
  <si>
    <t>з/плата (с налогами)  документоведа</t>
  </si>
  <si>
    <t>з/плата (с налогами)  мастеров, рабочих</t>
  </si>
  <si>
    <t>з/плата (с нал.) дворников,уборщиков,мус/сборщиков</t>
  </si>
  <si>
    <t>замена ввода и участка водопровода</t>
  </si>
  <si>
    <t>вывоз мусора</t>
  </si>
  <si>
    <t>бланки паспортного стола</t>
  </si>
  <si>
    <t>автоуслуги</t>
  </si>
  <si>
    <t xml:space="preserve">аварийное обслуживание </t>
  </si>
  <si>
    <t>Содержание здания, в т.ч. офисов</t>
  </si>
  <si>
    <t>Доходы от договоров,заключ.с третьими лицами</t>
  </si>
  <si>
    <t xml:space="preserve">Электроэнергия </t>
  </si>
  <si>
    <t xml:space="preserve">Канализация, вода холодная </t>
  </si>
  <si>
    <t>ВСЕГО</t>
  </si>
  <si>
    <r>
      <t>Расходы на 1 м</t>
    </r>
    <r>
      <rPr>
        <b/>
        <vertAlign val="superscript"/>
        <sz val="7"/>
        <rFont val="Arial Cyr"/>
        <charset val="204"/>
      </rPr>
      <t>2</t>
    </r>
    <r>
      <rPr>
        <b/>
        <sz val="7"/>
        <rFont val="Arial Cyr"/>
        <charset val="204"/>
      </rPr>
      <t xml:space="preserve"> в месяц</t>
    </r>
  </si>
  <si>
    <t>Израсход-но
за 2012год</t>
  </si>
  <si>
    <t>Получено
за 2012год</t>
  </si>
  <si>
    <t>Начислено
за 2012год</t>
  </si>
  <si>
    <t>Наименование расходов</t>
  </si>
  <si>
    <t xml:space="preserve"> Площадь жилого дома</t>
  </si>
  <si>
    <t>Площадь офисов</t>
  </si>
  <si>
    <t>Общая площадь</t>
  </si>
  <si>
    <t>руб.</t>
  </si>
  <si>
    <t>Израсходовано</t>
  </si>
  <si>
    <t>в т.ч.получено от сторонних организаций</t>
  </si>
  <si>
    <t>Фактически получено</t>
  </si>
  <si>
    <t>Начислено</t>
  </si>
  <si>
    <r>
      <t xml:space="preserve">по содержанию и эксплуатации жилого дома по адресу: </t>
    </r>
    <r>
      <rPr>
        <b/>
        <sz val="9"/>
        <rFont val="Arial Cyr"/>
        <charset val="204"/>
      </rPr>
      <t>г.Тула, пр. Ленина 112-б (3 п.)</t>
    </r>
  </si>
  <si>
    <t>управляющей компании ООО "Внешстрой-Коммунсервис" о выполнении условий договора</t>
  </si>
  <si>
    <t>ОТЧЕТ за 2012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</si>
</sst>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7"/>
      <name val="Arial Cyr"/>
      <charset val="204"/>
    </font>
    <font>
      <sz val="9"/>
      <color indexed="10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6"/>
      <name val="Arial Cyr"/>
      <charset val="204"/>
    </font>
    <font>
      <b/>
      <sz val="7"/>
      <name val="Arial Cyr"/>
      <charset val="204"/>
    </font>
    <font>
      <b/>
      <vertAlign val="superscript"/>
      <sz val="7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2" fontId="3" fillId="0" borderId="0" xfId="0" applyNumberFormat="1" applyFont="1" applyBorder="1"/>
    <xf numFmtId="2" fontId="4" fillId="0" borderId="0" xfId="0" applyNumberFormat="1" applyFont="1" applyBorder="1"/>
    <xf numFmtId="2" fontId="4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5" fillId="0" borderId="0" xfId="0" applyFont="1"/>
    <xf numFmtId="0" fontId="0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2" fontId="1" fillId="0" borderId="0" xfId="0" applyNumberFormat="1" applyFont="1"/>
    <xf numFmtId="2" fontId="8" fillId="0" borderId="0" xfId="0" applyNumberFormat="1" applyFont="1" applyBorder="1"/>
    <xf numFmtId="2" fontId="8" fillId="0" borderId="1" xfId="0" applyNumberFormat="1" applyFont="1" applyBorder="1" applyAlignment="1">
      <alignment horizontal="center"/>
    </xf>
    <xf numFmtId="2" fontId="8" fillId="0" borderId="2" xfId="0" applyNumberFormat="1" applyFont="1" applyBorder="1"/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/>
    </xf>
    <xf numFmtId="2" fontId="8" fillId="0" borderId="8" xfId="0" applyNumberFormat="1" applyFont="1" applyBorder="1"/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2" fontId="8" fillId="0" borderId="12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2" fontId="1" fillId="0" borderId="8" xfId="0" applyNumberFormat="1" applyFont="1" applyBorder="1"/>
    <xf numFmtId="2" fontId="1" fillId="0" borderId="0" xfId="0" applyNumberFormat="1" applyFont="1" applyAlignment="1">
      <alignment horizontal="center"/>
    </xf>
    <xf numFmtId="2" fontId="8" fillId="0" borderId="13" xfId="0" applyNumberFormat="1" applyFont="1" applyBorder="1"/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center" vertical="center"/>
    </xf>
    <xf numFmtId="0" fontId="1" fillId="0" borderId="0" xfId="0" applyFont="1" applyFill="1"/>
    <xf numFmtId="2" fontId="4" fillId="0" borderId="0" xfId="0" applyNumberFormat="1" applyFont="1" applyFill="1" applyBorder="1"/>
    <xf numFmtId="2" fontId="4" fillId="0" borderId="0" xfId="0" applyNumberFormat="1" applyFont="1" applyFill="1" applyBorder="1" applyAlignment="1"/>
    <xf numFmtId="2" fontId="4" fillId="2" borderId="1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/>
    <xf numFmtId="2" fontId="4" fillId="2" borderId="2" xfId="0" applyNumberFormat="1" applyFont="1" applyFill="1" applyBorder="1"/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/>
    </xf>
    <xf numFmtId="2" fontId="4" fillId="2" borderId="8" xfId="0" applyNumberFormat="1" applyFont="1" applyFill="1" applyBorder="1"/>
    <xf numFmtId="0" fontId="4" fillId="2" borderId="8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0" fillId="0" borderId="0" xfId="0" applyBorder="1"/>
    <xf numFmtId="0" fontId="4" fillId="0" borderId="0" xfId="0" applyFont="1" applyBorder="1" applyAlignment="1"/>
    <xf numFmtId="164" fontId="1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8" fillId="0" borderId="0" xfId="0" applyFont="1"/>
    <xf numFmtId="2" fontId="4" fillId="0" borderId="15" xfId="0" applyNumberFormat="1" applyFont="1" applyBorder="1" applyAlignment="1"/>
    <xf numFmtId="0" fontId="1" fillId="0" borderId="15" xfId="0" applyFont="1" applyBorder="1"/>
    <xf numFmtId="0" fontId="5" fillId="0" borderId="15" xfId="0" applyFont="1" applyBorder="1" applyAlignment="1">
      <alignment horizontal="left"/>
    </xf>
    <xf numFmtId="2" fontId="8" fillId="0" borderId="0" xfId="0" applyNumberFormat="1" applyFont="1" applyAlignment="1">
      <alignment wrapText="1"/>
    </xf>
    <xf numFmtId="0" fontId="1" fillId="0" borderId="0" xfId="0" applyFont="1" applyAlignment="1">
      <alignment horizontal="left" wrapText="1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/>
    <xf numFmtId="0" fontId="1" fillId="0" borderId="10" xfId="0" applyFont="1" applyBorder="1"/>
    <xf numFmtId="0" fontId="5" fillId="0" borderId="1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2" fillId="0" borderId="0" xfId="0" applyFont="1" applyAlignment="1"/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0"/>
  <sheetViews>
    <sheetView tabSelected="1" workbookViewId="0">
      <selection activeCell="H19" sqref="H19"/>
    </sheetView>
  </sheetViews>
  <sheetFormatPr defaultRowHeight="12" x14ac:dyDescent="0.2"/>
  <cols>
    <col min="1" max="1" width="1.42578125" style="1" customWidth="1"/>
    <col min="2" max="2" width="3.7109375" style="3" customWidth="1"/>
    <col min="3" max="5" width="9.140625" style="1"/>
    <col min="6" max="6" width="13" style="1" customWidth="1"/>
    <col min="7" max="7" width="10.28515625" style="1" customWidth="1"/>
    <col min="8" max="8" width="10.140625" style="1" customWidth="1"/>
    <col min="9" max="9" width="11.140625" style="1" customWidth="1"/>
    <col min="10" max="10" width="9.140625" style="2"/>
    <col min="11" max="16384" width="9.140625" style="1"/>
  </cols>
  <sheetData>
    <row r="1" spans="2:16" ht="24" customHeight="1" x14ac:dyDescent="0.25">
      <c r="B1" s="88" t="s">
        <v>45</v>
      </c>
      <c r="C1" s="88"/>
      <c r="D1" s="88"/>
      <c r="E1" s="88"/>
      <c r="F1" s="88"/>
      <c r="G1" s="88"/>
      <c r="H1" s="88"/>
      <c r="I1" s="88"/>
      <c r="J1" s="88"/>
      <c r="K1" s="87"/>
      <c r="L1" s="87"/>
      <c r="M1" s="87"/>
      <c r="N1" s="87"/>
      <c r="O1" s="87"/>
      <c r="P1" s="87"/>
    </row>
    <row r="2" spans="2:16" ht="17.25" customHeight="1" x14ac:dyDescent="0.2">
      <c r="B2" s="86" t="s">
        <v>44</v>
      </c>
      <c r="C2" s="86"/>
      <c r="D2" s="86"/>
      <c r="E2" s="86"/>
      <c r="F2" s="86"/>
      <c r="G2" s="86"/>
      <c r="H2" s="86"/>
      <c r="I2" s="86"/>
      <c r="J2" s="86"/>
      <c r="K2" s="85"/>
      <c r="L2" s="85"/>
      <c r="M2" s="85"/>
      <c r="N2" s="85"/>
      <c r="O2" s="85"/>
      <c r="P2" s="85"/>
    </row>
    <row r="3" spans="2:16" ht="18" customHeight="1" x14ac:dyDescent="0.2">
      <c r="B3" s="86" t="s">
        <v>43</v>
      </c>
      <c r="C3" s="86"/>
      <c r="D3" s="86"/>
      <c r="E3" s="86"/>
      <c r="F3" s="86"/>
      <c r="G3" s="86"/>
      <c r="H3" s="86"/>
      <c r="I3" s="86"/>
      <c r="J3" s="86"/>
      <c r="K3" s="85"/>
      <c r="L3" s="85"/>
      <c r="M3" s="85"/>
      <c r="N3" s="85"/>
      <c r="O3" s="85"/>
      <c r="P3" s="85"/>
    </row>
    <row r="4" spans="2:16" x14ac:dyDescent="0.2">
      <c r="B4" s="84"/>
      <c r="C4" s="83"/>
      <c r="D4" s="83"/>
      <c r="E4" s="83"/>
      <c r="F4" s="83"/>
      <c r="G4" s="83"/>
      <c r="H4" s="83"/>
      <c r="I4" s="83"/>
      <c r="J4" s="83"/>
      <c r="K4" s="82"/>
      <c r="L4" s="82"/>
      <c r="M4" s="82"/>
      <c r="N4" s="82"/>
      <c r="O4" s="82"/>
      <c r="P4" s="82"/>
    </row>
    <row r="5" spans="2:16" x14ac:dyDescent="0.2">
      <c r="C5" s="75" t="s">
        <v>42</v>
      </c>
      <c r="D5" s="75"/>
      <c r="E5" s="74"/>
      <c r="F5" s="73"/>
      <c r="G5" s="73">
        <f>SUM(G14:G17)</f>
        <v>1269315.5299999998</v>
      </c>
      <c r="H5" s="72" t="s">
        <v>38</v>
      </c>
    </row>
    <row r="6" spans="2:16" ht="18" customHeight="1" x14ac:dyDescent="0.2">
      <c r="C6" s="81" t="s">
        <v>41</v>
      </c>
      <c r="D6" s="81"/>
      <c r="E6" s="80"/>
      <c r="F6" s="79"/>
      <c r="G6" s="78">
        <f>SUM(H14:H17)</f>
        <v>1218581</v>
      </c>
      <c r="H6" s="72" t="s">
        <v>38</v>
      </c>
    </row>
    <row r="7" spans="2:16" x14ac:dyDescent="0.2">
      <c r="C7" s="77" t="s">
        <v>40</v>
      </c>
      <c r="D7" s="77"/>
      <c r="E7" s="77"/>
      <c r="F7" s="77"/>
      <c r="G7" s="76">
        <v>19413</v>
      </c>
      <c r="H7" s="72" t="s">
        <v>38</v>
      </c>
    </row>
    <row r="8" spans="2:16" ht="18.75" customHeight="1" x14ac:dyDescent="0.2">
      <c r="C8" s="75" t="s">
        <v>39</v>
      </c>
      <c r="D8" s="75"/>
      <c r="E8" s="74"/>
      <c r="F8" s="73"/>
      <c r="G8" s="73">
        <f>SUM(I14:I17)</f>
        <v>1233672.8</v>
      </c>
      <c r="H8" s="72" t="s">
        <v>38</v>
      </c>
    </row>
    <row r="9" spans="2:16" x14ac:dyDescent="0.2">
      <c r="B9" s="8"/>
      <c r="C9" s="7"/>
      <c r="D9" s="7"/>
      <c r="E9" s="7"/>
      <c r="F9" s="7"/>
      <c r="G9" s="7"/>
      <c r="H9" s="7"/>
      <c r="I9" s="71" t="s">
        <v>37</v>
      </c>
      <c r="J9" s="64">
        <f>J10+J11</f>
        <v>4623.6000000000004</v>
      </c>
    </row>
    <row r="10" spans="2:16" x14ac:dyDescent="0.2">
      <c r="B10" s="8"/>
      <c r="C10" s="7"/>
      <c r="D10" s="7"/>
      <c r="E10" s="7"/>
      <c r="F10" s="7"/>
      <c r="G10" s="7"/>
      <c r="H10" s="7"/>
      <c r="I10" s="71" t="s">
        <v>36</v>
      </c>
      <c r="J10" s="70">
        <v>588.1</v>
      </c>
    </row>
    <row r="11" spans="2:16" ht="15.75" thickBot="1" x14ac:dyDescent="0.3">
      <c r="B11" s="69"/>
      <c r="C11" s="69"/>
      <c r="D11" s="68"/>
      <c r="E11" s="67"/>
      <c r="F11" s="66"/>
      <c r="G11" s="65" t="s">
        <v>35</v>
      </c>
      <c r="H11" s="65"/>
      <c r="I11" s="65"/>
      <c r="J11" s="64">
        <v>4035.5</v>
      </c>
    </row>
    <row r="12" spans="2:16" ht="18.75" thickBot="1" x14ac:dyDescent="0.25">
      <c r="B12" s="63"/>
      <c r="C12" s="62" t="s">
        <v>34</v>
      </c>
      <c r="D12" s="62"/>
      <c r="E12" s="62"/>
      <c r="F12" s="62"/>
      <c r="G12" s="61" t="s">
        <v>33</v>
      </c>
      <c r="H12" s="61" t="s">
        <v>32</v>
      </c>
      <c r="I12" s="61" t="s">
        <v>31</v>
      </c>
      <c r="J12" s="60" t="s">
        <v>30</v>
      </c>
      <c r="K12" s="53"/>
      <c r="L12" s="52"/>
      <c r="M12" s="52"/>
      <c r="N12" s="51"/>
    </row>
    <row r="13" spans="2:16" x14ac:dyDescent="0.2">
      <c r="B13" s="36"/>
      <c r="C13" s="59" t="s">
        <v>29</v>
      </c>
      <c r="D13" s="58"/>
      <c r="E13" s="58"/>
      <c r="F13" s="57"/>
      <c r="G13" s="56">
        <f>SUM(G14:G17)</f>
        <v>1269315.5299999998</v>
      </c>
      <c r="H13" s="55">
        <f>SUM(H14:H17)</f>
        <v>1218581</v>
      </c>
      <c r="I13" s="55">
        <f>SUM(I14:I17)</f>
        <v>1233672.8</v>
      </c>
      <c r="J13" s="54"/>
      <c r="K13" s="53"/>
      <c r="L13" s="52"/>
      <c r="M13" s="52"/>
      <c r="N13" s="51"/>
    </row>
    <row r="14" spans="2:16" x14ac:dyDescent="0.2">
      <c r="B14" s="50"/>
      <c r="C14" s="49" t="s">
        <v>28</v>
      </c>
      <c r="D14" s="49"/>
      <c r="E14" s="49"/>
      <c r="F14" s="49"/>
      <c r="G14" s="48">
        <v>113679.06</v>
      </c>
      <c r="H14" s="48">
        <v>105522.19</v>
      </c>
      <c r="I14" s="48">
        <v>120428.54</v>
      </c>
      <c r="J14" s="47"/>
      <c r="K14" s="5"/>
      <c r="L14" s="5"/>
      <c r="M14" s="5"/>
      <c r="N14" s="5"/>
    </row>
    <row r="15" spans="2:16" x14ac:dyDescent="0.2">
      <c r="B15" s="50"/>
      <c r="C15" s="49" t="s">
        <v>27</v>
      </c>
      <c r="D15" s="49"/>
      <c r="E15" s="49"/>
      <c r="F15" s="49"/>
      <c r="G15" s="48">
        <f>411222.83+13263.74+2274.57+1640.16-3914.73</f>
        <v>424486.57</v>
      </c>
      <c r="H15" s="48">
        <f>385088.2+14345.62+221.61+799.86</f>
        <v>400455.29</v>
      </c>
      <c r="I15" s="48">
        <f>407857.76+2274.57+1640.16-3914.73</f>
        <v>407857.76</v>
      </c>
      <c r="J15" s="47"/>
      <c r="K15" s="5"/>
      <c r="L15" s="5"/>
      <c r="M15" s="5"/>
      <c r="N15" s="5"/>
    </row>
    <row r="16" spans="2:16" x14ac:dyDescent="0.2">
      <c r="B16" s="50"/>
      <c r="C16" s="49" t="s">
        <v>26</v>
      </c>
      <c r="D16" s="49"/>
      <c r="E16" s="49"/>
      <c r="F16" s="49"/>
      <c r="G16" s="48"/>
      <c r="H16" s="48">
        <v>19413</v>
      </c>
      <c r="I16" s="48">
        <v>194.13</v>
      </c>
      <c r="J16" s="47"/>
      <c r="K16" s="5"/>
      <c r="L16" s="5"/>
      <c r="M16" s="5"/>
      <c r="N16" s="5"/>
    </row>
    <row r="17" spans="2:15" s="37" customFormat="1" ht="12.75" thickBot="1" x14ac:dyDescent="0.25">
      <c r="B17" s="46"/>
      <c r="C17" s="45" t="s">
        <v>25</v>
      </c>
      <c r="D17" s="44"/>
      <c r="E17" s="44"/>
      <c r="F17" s="43"/>
      <c r="G17" s="42">
        <f>639855.46+91294.44</f>
        <v>731149.89999999991</v>
      </c>
      <c r="H17" s="42">
        <f>620306.63+72883.89</f>
        <v>693190.52</v>
      </c>
      <c r="I17" s="41">
        <f>SUM(I18:I39)</f>
        <v>705192.37</v>
      </c>
      <c r="J17" s="40">
        <f>SUM(J18:J39)</f>
        <v>12.739999999999998</v>
      </c>
      <c r="K17" s="39"/>
      <c r="L17" s="38"/>
      <c r="M17" s="38"/>
      <c r="N17" s="38"/>
    </row>
    <row r="18" spans="2:15" x14ac:dyDescent="0.2">
      <c r="B18" s="36">
        <v>1</v>
      </c>
      <c r="C18" s="35" t="s">
        <v>24</v>
      </c>
      <c r="D18" s="34"/>
      <c r="E18" s="34"/>
      <c r="F18" s="33"/>
      <c r="G18" s="32"/>
      <c r="H18" s="32"/>
      <c r="I18" s="32">
        <v>2324.67</v>
      </c>
      <c r="J18" s="22">
        <f>ROUND((I18/J9/12),2)</f>
        <v>0.04</v>
      </c>
      <c r="K18" s="15"/>
      <c r="L18" s="15"/>
      <c r="M18" s="15"/>
      <c r="N18" s="15"/>
    </row>
    <row r="19" spans="2:15" ht="15" x14ac:dyDescent="0.25">
      <c r="B19" s="21">
        <f>B18+1</f>
        <v>2</v>
      </c>
      <c r="C19" s="26" t="s">
        <v>23</v>
      </c>
      <c r="D19" s="29"/>
      <c r="E19" s="29"/>
      <c r="F19" s="28"/>
      <c r="G19" s="23"/>
      <c r="H19" s="23"/>
      <c r="I19" s="23">
        <v>63.45</v>
      </c>
      <c r="J19" s="22">
        <f>ROUND((I19/J9/12),2)</f>
        <v>0</v>
      </c>
      <c r="K19" s="15"/>
      <c r="L19" s="15"/>
      <c r="M19" s="15"/>
      <c r="N19" s="15"/>
    </row>
    <row r="20" spans="2:15" x14ac:dyDescent="0.2">
      <c r="B20" s="21">
        <f>B19+1</f>
        <v>3</v>
      </c>
      <c r="C20" s="26" t="s">
        <v>22</v>
      </c>
      <c r="D20" s="25"/>
      <c r="E20" s="25"/>
      <c r="F20" s="24"/>
      <c r="G20" s="23"/>
      <c r="H20" s="23"/>
      <c r="I20" s="23">
        <v>113.4</v>
      </c>
      <c r="J20" s="22">
        <f>ROUND((I20/J9/12),2)</f>
        <v>0</v>
      </c>
      <c r="K20" s="15"/>
      <c r="L20" s="15"/>
      <c r="M20" s="15"/>
      <c r="N20" s="15"/>
    </row>
    <row r="21" spans="2:15" x14ac:dyDescent="0.2">
      <c r="B21" s="21">
        <f>B20+1</f>
        <v>4</v>
      </c>
      <c r="C21" s="26" t="s">
        <v>21</v>
      </c>
      <c r="D21" s="25"/>
      <c r="E21" s="25"/>
      <c r="F21" s="24"/>
      <c r="G21" s="23"/>
      <c r="H21" s="23"/>
      <c r="I21" s="23">
        <v>29872.99</v>
      </c>
      <c r="J21" s="22">
        <f>ROUND((I21/J9/12),2)</f>
        <v>0.54</v>
      </c>
      <c r="K21" s="15"/>
      <c r="L21" s="15"/>
      <c r="M21" s="15"/>
      <c r="N21" s="15"/>
    </row>
    <row r="22" spans="2:15" x14ac:dyDescent="0.2">
      <c r="B22" s="21">
        <f>B21+1</f>
        <v>5</v>
      </c>
      <c r="C22" s="26" t="s">
        <v>20</v>
      </c>
      <c r="D22" s="25"/>
      <c r="E22" s="25"/>
      <c r="F22" s="24"/>
      <c r="G22" s="23"/>
      <c r="H22" s="23"/>
      <c r="I22" s="23">
        <v>45947</v>
      </c>
      <c r="J22" s="22">
        <f>ROUND((I22/J11/13),2)</f>
        <v>0.88</v>
      </c>
      <c r="K22" s="15"/>
      <c r="L22" s="15"/>
      <c r="M22" s="15"/>
      <c r="N22" s="15"/>
    </row>
    <row r="23" spans="2:15" x14ac:dyDescent="0.2">
      <c r="B23" s="21">
        <f>B22+1</f>
        <v>6</v>
      </c>
      <c r="C23" s="26" t="s">
        <v>19</v>
      </c>
      <c r="D23" s="25"/>
      <c r="E23" s="25"/>
      <c r="F23" s="24"/>
      <c r="G23" s="23"/>
      <c r="H23" s="23"/>
      <c r="I23" s="23">
        <v>116783.64</v>
      </c>
      <c r="J23" s="22">
        <f>ROUND((I23/J9/12),2)</f>
        <v>2.1</v>
      </c>
      <c r="K23" s="15"/>
      <c r="L23" s="15"/>
      <c r="M23" s="15"/>
      <c r="N23" s="15"/>
    </row>
    <row r="24" spans="2:15" x14ac:dyDescent="0.2">
      <c r="B24" s="21">
        <f>B23+1</f>
        <v>7</v>
      </c>
      <c r="C24" s="26" t="s">
        <v>18</v>
      </c>
      <c r="D24" s="25"/>
      <c r="E24" s="25"/>
      <c r="F24" s="24"/>
      <c r="G24" s="23"/>
      <c r="H24" s="23"/>
      <c r="I24" s="23">
        <f>139262.83-I25</f>
        <v>132281.40999999997</v>
      </c>
      <c r="J24" s="22">
        <v>2.37</v>
      </c>
      <c r="K24" s="15"/>
      <c r="L24" s="15"/>
      <c r="M24" s="15"/>
      <c r="N24" s="15"/>
    </row>
    <row r="25" spans="2:15" x14ac:dyDescent="0.2">
      <c r="B25" s="21">
        <f>B24+1</f>
        <v>8</v>
      </c>
      <c r="C25" s="26" t="s">
        <v>17</v>
      </c>
      <c r="D25" s="25"/>
      <c r="E25" s="25"/>
      <c r="F25" s="24"/>
      <c r="G25" s="23"/>
      <c r="H25" s="23"/>
      <c r="I25" s="23">
        <f>ROUND((J11*1.73),2)</f>
        <v>6981.42</v>
      </c>
      <c r="J25" s="22">
        <f>ROUND((I25/J11/12),2)</f>
        <v>0.14000000000000001</v>
      </c>
      <c r="K25" s="15"/>
      <c r="L25" s="15"/>
      <c r="M25" s="15"/>
      <c r="N25" s="15"/>
    </row>
    <row r="26" spans="2:15" x14ac:dyDescent="0.2">
      <c r="B26" s="21">
        <f>B25+1</f>
        <v>9</v>
      </c>
      <c r="C26" s="26" t="s">
        <v>16</v>
      </c>
      <c r="D26" s="25"/>
      <c r="E26" s="25"/>
      <c r="F26" s="24"/>
      <c r="G26" s="23"/>
      <c r="H26" s="23"/>
      <c r="I26" s="23">
        <f>25193.37+1131.37</f>
        <v>26324.739999999998</v>
      </c>
      <c r="J26" s="22">
        <f>ROUND((I26/J9/12),2)</f>
        <v>0.47</v>
      </c>
      <c r="K26" s="15"/>
      <c r="L26" s="15"/>
      <c r="M26" s="15"/>
      <c r="N26" s="15"/>
    </row>
    <row r="27" spans="2:15" x14ac:dyDescent="0.2">
      <c r="B27" s="21">
        <f>B26+1</f>
        <v>10</v>
      </c>
      <c r="C27" s="26" t="s">
        <v>15</v>
      </c>
      <c r="D27" s="25"/>
      <c r="E27" s="25"/>
      <c r="F27" s="24"/>
      <c r="G27" s="30"/>
      <c r="H27" s="23"/>
      <c r="I27" s="23">
        <v>749.52</v>
      </c>
      <c r="J27" s="22">
        <f>ROUND((I27/J9/12),2)</f>
        <v>0.01</v>
      </c>
      <c r="K27" s="15"/>
      <c r="L27" s="15"/>
      <c r="M27" s="15"/>
      <c r="O27" s="31"/>
    </row>
    <row r="28" spans="2:15" x14ac:dyDescent="0.2">
      <c r="B28" s="21">
        <f>B27+1</f>
        <v>11</v>
      </c>
      <c r="C28" s="26" t="s">
        <v>14</v>
      </c>
      <c r="D28" s="25"/>
      <c r="E28" s="25"/>
      <c r="F28" s="24"/>
      <c r="G28" s="30"/>
      <c r="H28" s="23"/>
      <c r="I28" s="23">
        <v>257.63</v>
      </c>
      <c r="J28" s="22">
        <f>ROUND((I28/J9/12),2)</f>
        <v>0</v>
      </c>
      <c r="K28" s="15"/>
      <c r="L28" s="15"/>
      <c r="M28" s="15"/>
      <c r="N28" s="15"/>
    </row>
    <row r="29" spans="2:15" x14ac:dyDescent="0.2">
      <c r="B29" s="21">
        <f>B28+1</f>
        <v>12</v>
      </c>
      <c r="C29" s="26" t="s">
        <v>13</v>
      </c>
      <c r="D29" s="25"/>
      <c r="E29" s="25"/>
      <c r="F29" s="24"/>
      <c r="G29" s="30"/>
      <c r="H29" s="23"/>
      <c r="I29" s="23">
        <v>1439.77</v>
      </c>
      <c r="J29" s="22">
        <f>ROUND((I29/J9/12),2)</f>
        <v>0.03</v>
      </c>
      <c r="K29" s="15"/>
      <c r="L29" s="15"/>
      <c r="M29" s="15"/>
      <c r="N29" s="15"/>
    </row>
    <row r="30" spans="2:15" x14ac:dyDescent="0.2">
      <c r="B30" s="21">
        <f>B29+1</f>
        <v>13</v>
      </c>
      <c r="C30" s="26" t="s">
        <v>12</v>
      </c>
      <c r="D30" s="25"/>
      <c r="E30" s="25"/>
      <c r="F30" s="24"/>
      <c r="G30" s="30"/>
      <c r="H30" s="23"/>
      <c r="I30" s="23">
        <v>9513.75</v>
      </c>
      <c r="J30" s="22">
        <f>ROUND((I30/J9/12),2)</f>
        <v>0.17</v>
      </c>
      <c r="K30" s="15"/>
      <c r="L30" s="15"/>
      <c r="M30" s="15"/>
      <c r="N30" s="15"/>
    </row>
    <row r="31" spans="2:15" x14ac:dyDescent="0.2">
      <c r="B31" s="21">
        <f>B30+1</f>
        <v>14</v>
      </c>
      <c r="C31" s="26" t="s">
        <v>11</v>
      </c>
      <c r="D31" s="25"/>
      <c r="E31" s="25"/>
      <c r="F31" s="24"/>
      <c r="G31" s="30"/>
      <c r="H31" s="23"/>
      <c r="I31" s="23">
        <v>1200</v>
      </c>
      <c r="J31" s="22">
        <f>ROUND((I31/J9/12),2)</f>
        <v>0.02</v>
      </c>
      <c r="K31" s="15"/>
      <c r="L31" s="15"/>
      <c r="M31" s="15"/>
      <c r="N31" s="15"/>
    </row>
    <row r="32" spans="2:15" x14ac:dyDescent="0.2">
      <c r="B32" s="21">
        <f>B31+1</f>
        <v>15</v>
      </c>
      <c r="C32" s="26" t="s">
        <v>10</v>
      </c>
      <c r="D32" s="25"/>
      <c r="E32" s="25"/>
      <c r="F32" s="24"/>
      <c r="G32" s="23"/>
      <c r="H32" s="23"/>
      <c r="I32" s="23">
        <v>250</v>
      </c>
      <c r="J32" s="22">
        <f>ROUND((I32/J9/12),2)</f>
        <v>0</v>
      </c>
      <c r="K32" s="15"/>
      <c r="L32" s="15"/>
      <c r="M32" s="15"/>
      <c r="N32" s="15"/>
    </row>
    <row r="33" spans="2:18" ht="15" x14ac:dyDescent="0.25">
      <c r="B33" s="21">
        <f>B32+1</f>
        <v>16</v>
      </c>
      <c r="C33" s="26" t="s">
        <v>9</v>
      </c>
      <c r="D33" s="29"/>
      <c r="E33" s="29"/>
      <c r="F33" s="28"/>
      <c r="G33" s="23"/>
      <c r="H33" s="23"/>
      <c r="I33" s="23">
        <v>11190.61</v>
      </c>
      <c r="J33" s="22">
        <f>ROUND((I33/J9/12),2)</f>
        <v>0.2</v>
      </c>
      <c r="K33" s="15"/>
      <c r="L33" s="15"/>
      <c r="M33" s="15"/>
      <c r="N33" s="15"/>
    </row>
    <row r="34" spans="2:18" x14ac:dyDescent="0.2">
      <c r="B34" s="21">
        <f>B33+1</f>
        <v>17</v>
      </c>
      <c r="C34" s="26" t="s">
        <v>8</v>
      </c>
      <c r="D34" s="25"/>
      <c r="E34" s="25"/>
      <c r="F34" s="24"/>
      <c r="G34" s="23"/>
      <c r="H34" s="23"/>
      <c r="I34" s="23">
        <v>8238.7999999999993</v>
      </c>
      <c r="J34" s="22">
        <f>ROUND((I34/J9/12),2)</f>
        <v>0.15</v>
      </c>
      <c r="K34" s="15"/>
      <c r="L34" s="15"/>
      <c r="M34" s="15"/>
      <c r="N34" s="15"/>
    </row>
    <row r="35" spans="2:18" x14ac:dyDescent="0.2">
      <c r="B35" s="21">
        <f>B34+1</f>
        <v>18</v>
      </c>
      <c r="C35" s="26" t="s">
        <v>7</v>
      </c>
      <c r="D35" s="25"/>
      <c r="E35" s="25"/>
      <c r="F35" s="24"/>
      <c r="G35" s="23"/>
      <c r="H35" s="23"/>
      <c r="I35" s="23">
        <v>9830.3700000000008</v>
      </c>
      <c r="J35" s="22">
        <f>ROUND((I35/J9/12),2)</f>
        <v>0.18</v>
      </c>
      <c r="K35" s="15"/>
      <c r="L35" s="15"/>
      <c r="M35" s="15"/>
      <c r="N35" s="15"/>
    </row>
    <row r="36" spans="2:18" x14ac:dyDescent="0.2">
      <c r="B36" s="21">
        <f>B35+1</f>
        <v>19</v>
      </c>
      <c r="C36" s="26" t="s">
        <v>6</v>
      </c>
      <c r="D36" s="25"/>
      <c r="E36" s="25"/>
      <c r="F36" s="24"/>
      <c r="G36" s="23"/>
      <c r="H36" s="23"/>
      <c r="I36" s="23">
        <f>2669.31+303.74</f>
        <v>2973.05</v>
      </c>
      <c r="J36" s="22">
        <f>ROUND((I36/J9/12),2)</f>
        <v>0.05</v>
      </c>
      <c r="K36" s="15"/>
      <c r="L36" s="15"/>
      <c r="M36" s="15"/>
      <c r="N36" s="15"/>
    </row>
    <row r="37" spans="2:18" x14ac:dyDescent="0.2">
      <c r="B37" s="21">
        <f>B36+1</f>
        <v>20</v>
      </c>
      <c r="C37" s="26" t="s">
        <v>5</v>
      </c>
      <c r="D37" s="25"/>
      <c r="E37" s="25"/>
      <c r="F37" s="24"/>
      <c r="G37" s="23"/>
      <c r="H37" s="23"/>
      <c r="I37" s="23">
        <f>66494.4+2855</f>
        <v>69349.399999999994</v>
      </c>
      <c r="J37" s="22">
        <f>ROUND((I37/J9/12),2)</f>
        <v>1.25</v>
      </c>
      <c r="K37" s="27"/>
      <c r="L37" s="15"/>
      <c r="M37" s="15"/>
      <c r="N37" s="15"/>
    </row>
    <row r="38" spans="2:18" x14ac:dyDescent="0.2">
      <c r="B38" s="21">
        <f>B37+1</f>
        <v>21</v>
      </c>
      <c r="C38" s="26" t="s">
        <v>4</v>
      </c>
      <c r="D38" s="25"/>
      <c r="E38" s="25"/>
      <c r="F38" s="24"/>
      <c r="G38" s="23"/>
      <c r="H38" s="23"/>
      <c r="I38" s="23">
        <v>39949.370000000003</v>
      </c>
      <c r="J38" s="22">
        <f>ROUND((I38/J9/12),2)</f>
        <v>0.72</v>
      </c>
      <c r="K38" s="15"/>
      <c r="L38" s="15"/>
      <c r="M38" s="15"/>
      <c r="N38" s="15"/>
    </row>
    <row r="39" spans="2:18" ht="12.75" thickBot="1" x14ac:dyDescent="0.25">
      <c r="B39" s="21">
        <f>B38+1</f>
        <v>22</v>
      </c>
      <c r="C39" s="20" t="s">
        <v>3</v>
      </c>
      <c r="D39" s="19"/>
      <c r="E39" s="19"/>
      <c r="F39" s="18"/>
      <c r="G39" s="17"/>
      <c r="H39" s="17"/>
      <c r="I39" s="17">
        <f>ROUND((G17/135*35),2)</f>
        <v>189557.38</v>
      </c>
      <c r="J39" s="16">
        <f>ROUND((I39/J9/12),2)</f>
        <v>3.42</v>
      </c>
      <c r="K39" s="15"/>
      <c r="L39" s="15"/>
      <c r="M39" s="15"/>
      <c r="N39" s="15"/>
    </row>
    <row r="40" spans="2:18" x14ac:dyDescent="0.2">
      <c r="J40" s="1"/>
      <c r="K40" s="14"/>
    </row>
    <row r="42" spans="2:18" ht="14.25" x14ac:dyDescent="0.2">
      <c r="E42" s="13" t="s">
        <v>2</v>
      </c>
      <c r="F42" s="12"/>
      <c r="G42" s="12"/>
      <c r="H42" s="12"/>
      <c r="I42" s="12"/>
      <c r="J42" s="11"/>
    </row>
    <row r="43" spans="2:18" ht="14.25" x14ac:dyDescent="0.2">
      <c r="E43" s="13" t="s">
        <v>1</v>
      </c>
      <c r="F43" s="12"/>
      <c r="G43" s="12"/>
      <c r="H43" s="12"/>
      <c r="I43" s="12"/>
      <c r="J43" s="11"/>
    </row>
    <row r="44" spans="2:18" ht="14.25" x14ac:dyDescent="0.2">
      <c r="E44" s="13" t="s">
        <v>0</v>
      </c>
      <c r="F44" s="12"/>
      <c r="G44" s="12"/>
      <c r="H44" s="12"/>
      <c r="I44" s="12"/>
      <c r="J44" s="11"/>
    </row>
    <row r="45" spans="2:18" ht="15" x14ac:dyDescent="0.25">
      <c r="J45" s="11"/>
      <c r="L45" s="10"/>
      <c r="M45" s="10"/>
      <c r="N45" s="10"/>
      <c r="O45" s="10"/>
      <c r="P45" s="10"/>
      <c r="Q45" s="10"/>
      <c r="R45" s="10"/>
    </row>
    <row r="46" spans="2:18" ht="15" x14ac:dyDescent="0.25">
      <c r="L46" s="10"/>
      <c r="M46" s="10"/>
      <c r="N46" s="10"/>
      <c r="O46" s="10"/>
      <c r="P46" s="10"/>
      <c r="Q46" s="10"/>
      <c r="R46" s="10"/>
    </row>
    <row r="47" spans="2:18" ht="15" x14ac:dyDescent="0.25">
      <c r="L47" s="10"/>
      <c r="M47" s="10"/>
      <c r="N47" s="10"/>
      <c r="O47" s="10"/>
      <c r="P47" s="10"/>
      <c r="Q47" s="10"/>
      <c r="R47" s="10"/>
    </row>
    <row r="48" spans="2:18" ht="15" x14ac:dyDescent="0.25">
      <c r="L48" s="10"/>
      <c r="M48" s="10"/>
      <c r="N48" s="10"/>
      <c r="O48" s="10"/>
      <c r="P48" s="10"/>
      <c r="Q48" s="10"/>
      <c r="R48" s="10"/>
    </row>
    <row r="49" spans="3:18" ht="15" x14ac:dyDescent="0.25">
      <c r="L49" s="10"/>
      <c r="M49" s="10"/>
      <c r="N49" s="10"/>
      <c r="O49" s="10"/>
      <c r="P49" s="10"/>
      <c r="Q49" s="10"/>
      <c r="R49" s="10"/>
    </row>
    <row r="50" spans="3:18" ht="15" x14ac:dyDescent="0.25">
      <c r="L50" s="10"/>
      <c r="M50" s="10"/>
      <c r="N50" s="10"/>
      <c r="O50" s="10"/>
      <c r="P50" s="10"/>
      <c r="Q50" s="10"/>
      <c r="R50" s="10"/>
    </row>
    <row r="51" spans="3:18" ht="15" x14ac:dyDescent="0.25">
      <c r="L51" s="10"/>
      <c r="M51" s="10"/>
      <c r="N51" s="10"/>
      <c r="O51" s="10"/>
      <c r="P51" s="10"/>
      <c r="Q51" s="10"/>
      <c r="R51" s="10"/>
    </row>
    <row r="52" spans="3:18" ht="15" x14ac:dyDescent="0.25">
      <c r="L52" s="10"/>
      <c r="M52" s="10"/>
      <c r="N52" s="10"/>
      <c r="O52" s="10"/>
      <c r="P52" s="10"/>
      <c r="Q52" s="10"/>
      <c r="R52" s="10"/>
    </row>
    <row r="53" spans="3:18" ht="15" x14ac:dyDescent="0.25">
      <c r="C53" s="10"/>
      <c r="D53" s="10"/>
      <c r="E53" s="10"/>
      <c r="F53" s="10"/>
      <c r="G53" s="10"/>
      <c r="H53" s="10"/>
      <c r="I53" s="10"/>
    </row>
    <row r="54" spans="3:18" ht="15" x14ac:dyDescent="0.25">
      <c r="C54" s="10"/>
      <c r="D54" s="10"/>
      <c r="E54" s="10"/>
      <c r="F54" s="10"/>
      <c r="G54" s="10"/>
      <c r="H54" s="10"/>
      <c r="I54" s="10"/>
    </row>
    <row r="55" spans="3:18" ht="15" x14ac:dyDescent="0.25">
      <c r="C55" s="10"/>
      <c r="D55" s="10"/>
      <c r="E55" s="10"/>
      <c r="F55" s="10"/>
      <c r="G55" s="10"/>
      <c r="H55" s="10"/>
      <c r="I55" s="10"/>
    </row>
    <row r="69" spans="2:16" x14ac:dyDescent="0.2">
      <c r="E69" s="9"/>
    </row>
    <row r="70" spans="2:16" x14ac:dyDescent="0.2">
      <c r="B70" s="8"/>
      <c r="C70" s="7"/>
      <c r="D70" s="7"/>
      <c r="E70" s="5"/>
      <c r="F70" s="5"/>
      <c r="G70" s="5"/>
      <c r="H70" s="5"/>
      <c r="I70" s="5"/>
      <c r="J70" s="6"/>
      <c r="K70" s="5"/>
      <c r="L70" s="5"/>
      <c r="M70" s="5"/>
      <c r="N70" s="5"/>
      <c r="O70" s="5"/>
      <c r="P70" s="4"/>
    </row>
  </sheetData>
  <mergeCells count="38">
    <mergeCell ref="C36:F36"/>
    <mergeCell ref="C37:F37"/>
    <mergeCell ref="C27:F27"/>
    <mergeCell ref="C28:F28"/>
    <mergeCell ref="C29:F29"/>
    <mergeCell ref="C30:F30"/>
    <mergeCell ref="C38:F38"/>
    <mergeCell ref="C39:F39"/>
    <mergeCell ref="C32:F32"/>
    <mergeCell ref="C33:F33"/>
    <mergeCell ref="C34:F34"/>
    <mergeCell ref="C35:F35"/>
    <mergeCell ref="C17:F17"/>
    <mergeCell ref="C18:F18"/>
    <mergeCell ref="C31:F31"/>
    <mergeCell ref="C20:F20"/>
    <mergeCell ref="C21:F21"/>
    <mergeCell ref="C22:F22"/>
    <mergeCell ref="C23:F23"/>
    <mergeCell ref="C24:F24"/>
    <mergeCell ref="C25:F25"/>
    <mergeCell ref="C26:F26"/>
    <mergeCell ref="C19:F19"/>
    <mergeCell ref="C8:D8"/>
    <mergeCell ref="B11:C11"/>
    <mergeCell ref="E11:F11"/>
    <mergeCell ref="G11:I11"/>
    <mergeCell ref="C12:F12"/>
    <mergeCell ref="C13:F13"/>
    <mergeCell ref="C14:F14"/>
    <mergeCell ref="C15:F15"/>
    <mergeCell ref="C16:F16"/>
    <mergeCell ref="C7:F7"/>
    <mergeCell ref="B1:J1"/>
    <mergeCell ref="B2:J2"/>
    <mergeCell ref="B3:J3"/>
    <mergeCell ref="C5:D5"/>
    <mergeCell ref="C6:D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Л.112б.3п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</dc:creator>
  <cp:lastModifiedBy>Кирилл</cp:lastModifiedBy>
  <dcterms:created xsi:type="dcterms:W3CDTF">2013-05-23T16:53:46Z</dcterms:created>
  <dcterms:modified xsi:type="dcterms:W3CDTF">2013-05-23T16:53:54Z</dcterms:modified>
</cp:coreProperties>
</file>