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7235" windowHeight="7935"/>
  </bookViews>
  <sheets>
    <sheet name="Д.1б" sheetId="1" r:id="rId1"/>
  </sheets>
  <calcPr calcId="145621"/>
</workbook>
</file>

<file path=xl/calcChain.xml><?xml version="1.0" encoding="utf-8"?>
<calcChain xmlns="http://schemas.openxmlformats.org/spreadsheetml/2006/main">
  <c r="I10" i="1" l="1"/>
  <c r="I21" i="1" s="1"/>
  <c r="F15" i="1"/>
  <c r="F16" i="1"/>
  <c r="F4" i="1" s="1"/>
  <c r="G16" i="1"/>
  <c r="F6" i="1" s="1"/>
  <c r="H16" i="1"/>
  <c r="F8" i="1" s="1"/>
  <c r="F17" i="1"/>
  <c r="G17" i="1"/>
  <c r="F18" i="1"/>
  <c r="G18" i="1"/>
  <c r="H18" i="1"/>
  <c r="H19" i="1"/>
  <c r="F20" i="1"/>
  <c r="G20" i="1"/>
  <c r="A22" i="1"/>
  <c r="I22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I23" i="1"/>
  <c r="I24" i="1"/>
  <c r="H26" i="1"/>
  <c r="H20" i="1" s="1"/>
  <c r="I26" i="1"/>
  <c r="H27" i="1"/>
  <c r="I27" i="1"/>
  <c r="I29" i="1"/>
  <c r="I31" i="1"/>
  <c r="H32" i="1"/>
  <c r="I33" i="1"/>
  <c r="I35" i="1"/>
  <c r="I37" i="1"/>
  <c r="I39" i="1"/>
  <c r="H40" i="1"/>
  <c r="I40" i="1"/>
  <c r="G42" i="1"/>
  <c r="I43" i="1"/>
  <c r="H44" i="1"/>
  <c r="I44" i="1"/>
  <c r="A45" i="1"/>
  <c r="A46" i="1" s="1"/>
  <c r="I45" i="1"/>
  <c r="H46" i="1"/>
  <c r="H42" i="1" s="1"/>
  <c r="H41" i="1" s="1"/>
  <c r="I46" i="1"/>
  <c r="I42" i="1" s="1"/>
  <c r="H48" i="1"/>
  <c r="I49" i="1"/>
  <c r="I48" i="1" s="1"/>
  <c r="A50" i="1"/>
  <c r="I50" i="1"/>
  <c r="I41" i="1" l="1"/>
  <c r="F14" i="1"/>
  <c r="I38" i="1"/>
  <c r="I36" i="1"/>
  <c r="I34" i="1"/>
  <c r="I32" i="1"/>
  <c r="H14" i="1"/>
  <c r="I30" i="1"/>
  <c r="I20" i="1" s="1"/>
  <c r="I28" i="1"/>
  <c r="I25" i="1"/>
  <c r="G14" i="1"/>
</calcChain>
</file>

<file path=xl/sharedStrings.xml><?xml version="1.0" encoding="utf-8"?>
<sst xmlns="http://schemas.openxmlformats.org/spreadsheetml/2006/main" count="67" uniqueCount="59">
  <si>
    <t>тел. 40-55-80, 73-01-64</t>
  </si>
  <si>
    <t>адрес: 300001, г.Тула, ул.Марата, д.35а, офис 1</t>
  </si>
  <si>
    <t>Управляющая компания ООО "Внешстрой-Коммунсервис"</t>
  </si>
  <si>
    <r>
      <t xml:space="preserve">Примечание 2. </t>
    </r>
    <r>
      <rPr>
        <b/>
        <sz val="9"/>
        <rFont val="Arial Cyr"/>
        <charset val="204"/>
      </rPr>
      <t>Стоимость дополнительных услуг по II очереди в 2012году фактически составила 415,21руб. на одну квартиру, при начислении 350руб.на одну квартиру. Недополучение денежных средств на одну квартиру составило 65,21руб, на 32 квартиры 2086,72руб.в месяц.</t>
    </r>
  </si>
  <si>
    <t>видеонаблюдение</t>
  </si>
  <si>
    <t>1квартиру</t>
  </si>
  <si>
    <t>З/плата консьержей  II очередь</t>
  </si>
  <si>
    <t>руб.на</t>
  </si>
  <si>
    <t>Дополнительные услуги II очередь (32кв), в т.ч.</t>
  </si>
  <si>
    <r>
      <t xml:space="preserve">Примечание 1. </t>
    </r>
    <r>
      <rPr>
        <b/>
        <sz val="9"/>
        <rFont val="Arial Cyr"/>
        <charset val="204"/>
      </rPr>
      <t>Стоимость дополнительных услуг по I очереди в 2012году фактически составила 947,71руб. на одну квартиру, при начислении 800руб.на одну квартиру. Недополучение денежных средств на одну квартиру составило147,71руб, на 36 квартир 5317,56руб.в месяц.</t>
    </r>
  </si>
  <si>
    <t>услуги связи</t>
  </si>
  <si>
    <t>услуги охраны ж/д</t>
  </si>
  <si>
    <t>З/плата консьержей  I очередь</t>
  </si>
  <si>
    <t>Дополнительные услуги I очередь (36кв), в т.ч.</t>
  </si>
  <si>
    <t>Дополнительные услуги-всего, в руб.</t>
  </si>
  <si>
    <t>услуги управляющей компании</t>
  </si>
  <si>
    <t>услуги ИВЦ</t>
  </si>
  <si>
    <t>т.о. электротехнического оборудования</t>
  </si>
  <si>
    <t>Т.о. наружных газовых сетей (54-ТО)</t>
  </si>
  <si>
    <t>Т.о. газового хозяйства (ВДГО)</t>
  </si>
  <si>
    <t>т.о и освидетельствование лифта</t>
  </si>
  <si>
    <t>страховой полис</t>
  </si>
  <si>
    <t>проезд до объектов</t>
  </si>
  <si>
    <t>пров.и очистка вентканалов и дымоходов на газиф.объектах</t>
  </si>
  <si>
    <t>окраска фасада</t>
  </si>
  <si>
    <t xml:space="preserve">обязательное обучение персонала </t>
  </si>
  <si>
    <t>обслуживание и поверка теплосчетчиков</t>
  </si>
  <si>
    <t>механическая уборка придом. территории</t>
  </si>
  <si>
    <t xml:space="preserve">израсходовано материалов, спец.одежды </t>
  </si>
  <si>
    <t>з/плата (с налогами) документоведа</t>
  </si>
  <si>
    <t>з/плата (с налогами) мастеров, рабочих</t>
  </si>
  <si>
    <t>з/плата (с нал.) дворников, уборщиков,м/сборщиков</t>
  </si>
  <si>
    <t>вывоз мусора</t>
  </si>
  <si>
    <t>бланки паспортного стола</t>
  </si>
  <si>
    <t xml:space="preserve">аварийное обслуживание </t>
  </si>
  <si>
    <t>Содержание здания, в т.ч. офисы</t>
  </si>
  <si>
    <t>Доходы от договоров,заключ.со стор.организациями</t>
  </si>
  <si>
    <t xml:space="preserve">Электроэнергия </t>
  </si>
  <si>
    <t xml:space="preserve">Вода горячая </t>
  </si>
  <si>
    <t xml:space="preserve">Отопление </t>
  </si>
  <si>
    <t xml:space="preserve">Вода холодная, канализация  </t>
  </si>
  <si>
    <t>Всего по дому</t>
  </si>
  <si>
    <r>
      <t>Расходы на 1 м</t>
    </r>
    <r>
      <rPr>
        <b/>
        <vertAlign val="superscript"/>
        <sz val="7"/>
        <rFont val="Arial Cyr"/>
        <charset val="204"/>
      </rPr>
      <t>2</t>
    </r>
    <r>
      <rPr>
        <b/>
        <sz val="7"/>
        <rFont val="Arial Cyr"/>
        <charset val="204"/>
      </rPr>
      <t xml:space="preserve"> в месяц</t>
    </r>
  </si>
  <si>
    <t>Израсход-но
за 2012год</t>
  </si>
  <si>
    <t>Получено
за 2012год</t>
  </si>
  <si>
    <t>Начислено
за 2012год</t>
  </si>
  <si>
    <t>Наименование расходов</t>
  </si>
  <si>
    <t>кв.м</t>
  </si>
  <si>
    <t>Площадь жилого дома</t>
  </si>
  <si>
    <t>Площадь офисов</t>
  </si>
  <si>
    <t>Общая площадь</t>
  </si>
  <si>
    <t>руб.</t>
  </si>
  <si>
    <t>Израсходовано</t>
  </si>
  <si>
    <t>в т.ч.получено от сторонних организаций</t>
  </si>
  <si>
    <t>Получено</t>
  </si>
  <si>
    <t>Начислено</t>
  </si>
  <si>
    <r>
      <t xml:space="preserve">по содержанию и эксплуатации жилого дома по адресу: </t>
    </r>
    <r>
      <rPr>
        <b/>
        <sz val="10"/>
        <rFont val="Arial Cyr"/>
        <charset val="204"/>
      </rPr>
      <t>г.Тула, ул. Демонстрации 1-б</t>
    </r>
  </si>
  <si>
    <t>управляющей компании ООО "Внешстрой-Коммунсервис" о выполнении условий договора</t>
  </si>
  <si>
    <t xml:space="preserve">ОТЧЕТ за  2012 г.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</si>
</sst>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vertAlign val="superscript"/>
      <sz val="7"/>
      <name val="Arial Cyr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4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2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2" fontId="3" fillId="0" borderId="0" xfId="0" applyNumberFormat="1" applyFont="1" applyBorder="1"/>
    <xf numFmtId="164" fontId="2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/>
    <xf numFmtId="164" fontId="5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7" fillId="0" borderId="0" xfId="0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2" fontId="1" fillId="0" borderId="5" xfId="0" applyNumberFormat="1" applyFont="1" applyBorder="1"/>
    <xf numFmtId="2" fontId="1" fillId="0" borderId="6" xfId="0" applyNumberFormat="1" applyFont="1" applyBorder="1"/>
    <xf numFmtId="2" fontId="7" fillId="2" borderId="6" xfId="0" applyNumberFormat="1" applyFont="1" applyFill="1" applyBorder="1"/>
    <xf numFmtId="2" fontId="7" fillId="2" borderId="7" xfId="0" applyNumberFormat="1" applyFont="1" applyFill="1" applyBorder="1"/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2" fontId="1" fillId="0" borderId="11" xfId="0" applyNumberFormat="1" applyFont="1" applyBorder="1"/>
    <xf numFmtId="2" fontId="1" fillId="0" borderId="4" xfId="0" applyNumberFormat="1" applyFont="1" applyBorder="1"/>
    <xf numFmtId="2" fontId="7" fillId="2" borderId="4" xfId="0" applyNumberFormat="1" applyFont="1" applyFill="1" applyBorder="1"/>
    <xf numFmtId="2" fontId="7" fillId="2" borderId="12" xfId="0" applyNumberFormat="1" applyFont="1" applyFill="1" applyBorder="1"/>
    <xf numFmtId="0" fontId="1" fillId="0" borderId="4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/>
    </xf>
    <xf numFmtId="2" fontId="7" fillId="3" borderId="14" xfId="0" applyNumberFormat="1" applyFont="1" applyFill="1" applyBorder="1"/>
    <xf numFmtId="2" fontId="7" fillId="3" borderId="15" xfId="0" applyNumberFormat="1" applyFont="1" applyFill="1" applyBorder="1"/>
    <xf numFmtId="2" fontId="7" fillId="3" borderId="16" xfId="0" applyNumberFormat="1" applyFont="1" applyFill="1" applyBorder="1"/>
    <xf numFmtId="0" fontId="7" fillId="3" borderId="17" xfId="0" applyFont="1" applyFill="1" applyBorder="1" applyAlignment="1">
      <alignment horizontal="left"/>
    </xf>
    <xf numFmtId="0" fontId="7" fillId="3" borderId="18" xfId="0" applyFont="1" applyFill="1" applyBorder="1" applyAlignment="1">
      <alignment horizontal="left"/>
    </xf>
    <xf numFmtId="0" fontId="7" fillId="3" borderId="16" xfId="0" applyFont="1" applyFill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2" fontId="4" fillId="4" borderId="0" xfId="0" applyNumberFormat="1" applyFont="1" applyFill="1" applyBorder="1"/>
    <xf numFmtId="2" fontId="4" fillId="5" borderId="24" xfId="0" applyNumberFormat="1" applyFont="1" applyFill="1" applyBorder="1"/>
    <xf numFmtId="2" fontId="7" fillId="5" borderId="25" xfId="0" applyNumberFormat="1" applyFont="1" applyFill="1" applyBorder="1"/>
    <xf numFmtId="2" fontId="7" fillId="5" borderId="3" xfId="0" applyNumberFormat="1" applyFont="1" applyFill="1" applyBorder="1"/>
    <xf numFmtId="0" fontId="7" fillId="5" borderId="26" xfId="0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left" wrapText="1"/>
    </xf>
    <xf numFmtId="0" fontId="1" fillId="5" borderId="10" xfId="0" applyFont="1" applyFill="1" applyBorder="1" applyAlignment="1">
      <alignment horizontal="center" vertical="center"/>
    </xf>
    <xf numFmtId="2" fontId="1" fillId="0" borderId="14" xfId="0" applyNumberFormat="1" applyFont="1" applyBorder="1"/>
    <xf numFmtId="0" fontId="1" fillId="0" borderId="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2" fontId="1" fillId="0" borderId="12" xfId="0" applyNumberFormat="1" applyFont="1" applyBorder="1"/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2" fontId="1" fillId="0" borderId="15" xfId="0" applyNumberFormat="1" applyFont="1" applyBorder="1"/>
    <xf numFmtId="0" fontId="1" fillId="0" borderId="15" xfId="0" applyFont="1" applyBorder="1" applyAlignment="1">
      <alignment horizontal="left" wrapText="1"/>
    </xf>
    <xf numFmtId="2" fontId="7" fillId="4" borderId="0" xfId="0" applyNumberFormat="1" applyFont="1" applyFill="1" applyBorder="1" applyAlignment="1"/>
    <xf numFmtId="2" fontId="7" fillId="6" borderId="5" xfId="0" applyNumberFormat="1" applyFont="1" applyFill="1" applyBorder="1" applyAlignment="1"/>
    <xf numFmtId="2" fontId="7" fillId="6" borderId="6" xfId="0" applyNumberFormat="1" applyFont="1" applyFill="1" applyBorder="1" applyAlignment="1"/>
    <xf numFmtId="2" fontId="7" fillId="6" borderId="6" xfId="0" applyNumberFormat="1" applyFont="1" applyFill="1" applyBorder="1"/>
    <xf numFmtId="2" fontId="7" fillId="6" borderId="7" xfId="0" applyNumberFormat="1" applyFont="1" applyFill="1" applyBorder="1"/>
    <xf numFmtId="0" fontId="7" fillId="6" borderId="6" xfId="0" applyFont="1" applyFill="1" applyBorder="1" applyAlignment="1">
      <alignment horizontal="left"/>
    </xf>
    <xf numFmtId="0" fontId="1" fillId="6" borderId="21" xfId="0" applyFont="1" applyFill="1" applyBorder="1" applyAlignment="1">
      <alignment horizontal="center" vertical="center"/>
    </xf>
    <xf numFmtId="2" fontId="7" fillId="0" borderId="0" xfId="0" applyNumberFormat="1" applyFont="1" applyFill="1" applyBorder="1"/>
    <xf numFmtId="2" fontId="7" fillId="0" borderId="28" xfId="0" applyNumberFormat="1" applyFont="1" applyFill="1" applyBorder="1"/>
    <xf numFmtId="2" fontId="7" fillId="7" borderId="29" xfId="0" applyNumberFormat="1" applyFont="1" applyFill="1" applyBorder="1"/>
    <xf numFmtId="2" fontId="7" fillId="7" borderId="27" xfId="0" applyNumberFormat="1" applyFont="1" applyFill="1" applyBorder="1"/>
    <xf numFmtId="2" fontId="7" fillId="7" borderId="30" xfId="0" applyNumberFormat="1" applyFont="1" applyFill="1" applyBorder="1"/>
    <xf numFmtId="0" fontId="7" fillId="7" borderId="31" xfId="0" applyFont="1" applyFill="1" applyBorder="1" applyAlignment="1">
      <alignment horizontal="left"/>
    </xf>
    <xf numFmtId="0" fontId="7" fillId="7" borderId="29" xfId="0" applyFont="1" applyFill="1" applyBorder="1" applyAlignment="1">
      <alignment horizontal="left"/>
    </xf>
    <xf numFmtId="0" fontId="4" fillId="7" borderId="30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 vertical="center"/>
    </xf>
    <xf numFmtId="2" fontId="8" fillId="7" borderId="29" xfId="0" applyNumberFormat="1" applyFont="1" applyFill="1" applyBorder="1"/>
    <xf numFmtId="0" fontId="7" fillId="7" borderId="22" xfId="0" applyFont="1" applyFill="1" applyBorder="1" applyAlignment="1">
      <alignment horizontal="left"/>
    </xf>
    <xf numFmtId="0" fontId="7" fillId="7" borderId="23" xfId="0" applyFont="1" applyFill="1" applyBorder="1" applyAlignment="1">
      <alignment horizontal="left"/>
    </xf>
    <xf numFmtId="0" fontId="7" fillId="7" borderId="12" xfId="0" applyFont="1" applyFill="1" applyBorder="1" applyAlignment="1">
      <alignment horizontal="left"/>
    </xf>
    <xf numFmtId="2" fontId="7" fillId="0" borderId="11" xfId="0" applyNumberFormat="1" applyFont="1" applyFill="1" applyBorder="1"/>
    <xf numFmtId="2" fontId="8" fillId="7" borderId="4" xfId="0" applyNumberFormat="1" applyFont="1" applyFill="1" applyBorder="1"/>
    <xf numFmtId="2" fontId="7" fillId="7" borderId="4" xfId="0" applyNumberFormat="1" applyFont="1" applyFill="1" applyBorder="1"/>
    <xf numFmtId="2" fontId="7" fillId="7" borderId="12" xfId="0" applyNumberFormat="1" applyFont="1" applyFill="1" applyBorder="1"/>
    <xf numFmtId="0" fontId="1" fillId="7" borderId="13" xfId="0" applyFont="1" applyFill="1" applyBorder="1" applyAlignment="1">
      <alignment horizontal="center" vertical="center"/>
    </xf>
    <xf numFmtId="0" fontId="7" fillId="7" borderId="4" xfId="0" applyFont="1" applyFill="1" applyBorder="1"/>
    <xf numFmtId="0" fontId="7" fillId="7" borderId="4" xfId="0" applyFont="1" applyFill="1" applyBorder="1" applyAlignment="1">
      <alignment horizontal="left"/>
    </xf>
    <xf numFmtId="2" fontId="8" fillId="5" borderId="25" xfId="0" applyNumberFormat="1" applyFont="1" applyFill="1" applyBorder="1"/>
    <xf numFmtId="0" fontId="8" fillId="5" borderId="26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1" fillId="5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7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164" fontId="10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23" xfId="0" applyFont="1" applyBorder="1"/>
    <xf numFmtId="0" fontId="7" fillId="0" borderId="23" xfId="0" applyFont="1" applyBorder="1" applyAlignment="1">
      <alignment horizontal="right"/>
    </xf>
    <xf numFmtId="0" fontId="1" fillId="0" borderId="23" xfId="0" applyFont="1" applyBorder="1"/>
    <xf numFmtId="2" fontId="8" fillId="0" borderId="0" xfId="0" applyNumberFormat="1" applyFont="1" applyAlignme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7" fillId="0" borderId="18" xfId="0" applyFont="1" applyBorder="1"/>
    <xf numFmtId="0" fontId="7" fillId="0" borderId="18" xfId="0" applyFont="1" applyBorder="1" applyAlignment="1">
      <alignment horizontal="right"/>
    </xf>
    <xf numFmtId="0" fontId="1" fillId="0" borderId="18" xfId="0" applyFont="1" applyBorder="1"/>
    <xf numFmtId="2" fontId="7" fillId="0" borderId="0" xfId="0" applyNumberFormat="1" applyFont="1"/>
    <xf numFmtId="0" fontId="8" fillId="0" borderId="0" xfId="0" applyFont="1" applyAlignment="1">
      <alignment horizontal="left"/>
    </xf>
    <xf numFmtId="2" fontId="8" fillId="0" borderId="0" xfId="0" applyNumberFormat="1" applyFont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left"/>
    </xf>
    <xf numFmtId="2" fontId="7" fillId="0" borderId="18" xfId="0" applyNumberFormat="1" applyFont="1" applyBorder="1"/>
    <xf numFmtId="2" fontId="8" fillId="0" borderId="18" xfId="0" applyNumberFormat="1" applyFont="1" applyBorder="1" applyAlignment="1"/>
    <xf numFmtId="0" fontId="8" fillId="0" borderId="18" xfId="0" applyFont="1" applyBorder="1" applyAlignment="1"/>
    <xf numFmtId="0" fontId="8" fillId="0" borderId="18" xfId="0" applyFont="1" applyBorder="1" applyAlignment="1">
      <alignment horizontal="left"/>
    </xf>
    <xf numFmtId="0" fontId="1" fillId="0" borderId="29" xfId="0" applyFont="1" applyBorder="1"/>
    <xf numFmtId="2" fontId="8" fillId="0" borderId="29" xfId="0" applyNumberFormat="1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2" fontId="5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workbookViewId="0">
      <selection activeCell="G22" sqref="G22"/>
    </sheetView>
  </sheetViews>
  <sheetFormatPr defaultRowHeight="12" x14ac:dyDescent="0.2"/>
  <cols>
    <col min="1" max="1" width="3.5703125" style="2" customWidth="1"/>
    <col min="2" max="4" width="9.140625" style="1"/>
    <col min="5" max="5" width="8.28515625" style="1" customWidth="1"/>
    <col min="6" max="6" width="11.7109375" style="1" customWidth="1"/>
    <col min="7" max="7" width="11.85546875" style="1" customWidth="1"/>
    <col min="8" max="8" width="12.140625" style="1" customWidth="1"/>
    <col min="9" max="16384" width="9.140625" style="1"/>
  </cols>
  <sheetData>
    <row r="1" spans="1:10" ht="28.5" customHeight="1" x14ac:dyDescent="0.25">
      <c r="A1" s="154" t="s">
        <v>58</v>
      </c>
      <c r="B1" s="154"/>
      <c r="C1" s="154"/>
      <c r="D1" s="154"/>
      <c r="E1" s="154"/>
      <c r="F1" s="154"/>
      <c r="G1" s="154"/>
      <c r="H1" s="154"/>
      <c r="I1" s="154"/>
      <c r="J1" s="153"/>
    </row>
    <row r="2" spans="1:10" ht="18.75" customHeight="1" x14ac:dyDescent="0.2">
      <c r="A2" s="151" t="s">
        <v>57</v>
      </c>
      <c r="B2" s="151"/>
      <c r="C2" s="151"/>
      <c r="D2" s="151"/>
      <c r="E2" s="151"/>
      <c r="F2" s="151"/>
      <c r="G2" s="151"/>
      <c r="H2" s="151"/>
      <c r="I2" s="151"/>
      <c r="J2" s="150"/>
    </row>
    <row r="3" spans="1:10" ht="24" customHeight="1" x14ac:dyDescent="0.25">
      <c r="A3" s="152" t="s">
        <v>56</v>
      </c>
      <c r="B3" s="151"/>
      <c r="C3" s="151"/>
      <c r="D3" s="151"/>
      <c r="E3" s="151"/>
      <c r="F3" s="151"/>
      <c r="G3" s="151"/>
      <c r="H3" s="151"/>
      <c r="I3" s="151"/>
      <c r="J3" s="150"/>
    </row>
    <row r="4" spans="1:10" ht="22.5" customHeight="1" x14ac:dyDescent="0.2">
      <c r="B4" s="143" t="s">
        <v>55</v>
      </c>
      <c r="C4" s="143"/>
      <c r="D4" s="142"/>
      <c r="E4" s="141"/>
      <c r="F4" s="140">
        <f>SUM(F15:F20)+F41</f>
        <v>3692236.96</v>
      </c>
      <c r="G4" s="1" t="s">
        <v>51</v>
      </c>
    </row>
    <row r="5" spans="1:10" ht="12.75" x14ac:dyDescent="0.2">
      <c r="B5" s="131"/>
      <c r="C5" s="131"/>
      <c r="D5" s="130"/>
      <c r="E5" s="129"/>
      <c r="F5" s="120"/>
    </row>
    <row r="6" spans="1:10" ht="12.75" x14ac:dyDescent="0.2">
      <c r="B6" s="143" t="s">
        <v>54</v>
      </c>
      <c r="C6" s="143"/>
      <c r="D6" s="142"/>
      <c r="E6" s="141"/>
      <c r="F6" s="140">
        <f>SUM(G15:G20)+G41</f>
        <v>3767817.61</v>
      </c>
      <c r="G6" s="1" t="s">
        <v>51</v>
      </c>
      <c r="H6" s="149"/>
    </row>
    <row r="7" spans="1:10" ht="15" x14ac:dyDescent="0.25">
      <c r="B7" s="148" t="s">
        <v>53</v>
      </c>
      <c r="C7" s="147"/>
      <c r="D7" s="146"/>
      <c r="E7" s="145"/>
      <c r="F7" s="144">
        <v>19340</v>
      </c>
      <c r="G7" s="1" t="s">
        <v>51</v>
      </c>
    </row>
    <row r="8" spans="1:10" ht="12.75" x14ac:dyDescent="0.2">
      <c r="B8" s="143" t="s">
        <v>52</v>
      </c>
      <c r="C8" s="143"/>
      <c r="D8" s="142"/>
      <c r="E8" s="141"/>
      <c r="F8" s="140">
        <f>SUM(H15:H20)+H41</f>
        <v>3592393.6399999997</v>
      </c>
      <c r="G8" s="1" t="s">
        <v>51</v>
      </c>
    </row>
    <row r="9" spans="1:10" ht="12.75" x14ac:dyDescent="0.2">
      <c r="B9" s="139"/>
      <c r="C9" s="139"/>
      <c r="D9" s="138"/>
      <c r="E9" s="137"/>
      <c r="F9" s="23"/>
    </row>
    <row r="10" spans="1:10" ht="12.75" x14ac:dyDescent="0.2">
      <c r="B10" s="136"/>
      <c r="C10" s="136"/>
      <c r="D10" s="130"/>
      <c r="E10" s="129"/>
      <c r="F10" s="135"/>
      <c r="G10" s="134"/>
      <c r="H10" s="133" t="s">
        <v>50</v>
      </c>
      <c r="I10" s="132">
        <f>I11+I12</f>
        <v>8682.4599999999991</v>
      </c>
      <c r="J10" s="119" t="s">
        <v>47</v>
      </c>
    </row>
    <row r="11" spans="1:10" ht="12.75" x14ac:dyDescent="0.2">
      <c r="B11" s="131"/>
      <c r="C11" s="131"/>
      <c r="D11" s="130"/>
      <c r="E11" s="129"/>
      <c r="G11" s="128"/>
      <c r="H11" s="127" t="s">
        <v>49</v>
      </c>
      <c r="I11" s="126">
        <v>969.26</v>
      </c>
      <c r="J11" s="119" t="s">
        <v>47</v>
      </c>
    </row>
    <row r="12" spans="1:10" ht="13.5" thickBot="1" x14ac:dyDescent="0.25">
      <c r="B12" s="125"/>
      <c r="D12" s="124"/>
      <c r="E12" s="123"/>
      <c r="F12" s="123"/>
      <c r="G12" s="122"/>
      <c r="H12" s="121" t="s">
        <v>48</v>
      </c>
      <c r="I12" s="120">
        <v>7713.2</v>
      </c>
      <c r="J12" s="119" t="s">
        <v>47</v>
      </c>
    </row>
    <row r="13" spans="1:10" ht="18.75" thickBot="1" x14ac:dyDescent="0.25">
      <c r="A13" s="118"/>
      <c r="B13" s="117" t="s">
        <v>46</v>
      </c>
      <c r="C13" s="117"/>
      <c r="D13" s="117"/>
      <c r="E13" s="117"/>
      <c r="F13" s="116" t="s">
        <v>45</v>
      </c>
      <c r="G13" s="116" t="s">
        <v>44</v>
      </c>
      <c r="H13" s="116" t="s">
        <v>43</v>
      </c>
      <c r="I13" s="115" t="s">
        <v>42</v>
      </c>
      <c r="J13" s="114"/>
    </row>
    <row r="14" spans="1:10" ht="13.5" thickBot="1" x14ac:dyDescent="0.25">
      <c r="A14" s="113"/>
      <c r="B14" s="112" t="s">
        <v>41</v>
      </c>
      <c r="C14" s="111"/>
      <c r="D14" s="111"/>
      <c r="E14" s="110"/>
      <c r="F14" s="109">
        <f>F15+F16+F17+F18+F19+F20+F41</f>
        <v>3692236.96</v>
      </c>
      <c r="G14" s="109">
        <f>G15+G16+G17+G18+G19+G20+G41</f>
        <v>3767817.61</v>
      </c>
      <c r="H14" s="109">
        <f>H15+H16+H17+H18+H19+H20+H41</f>
        <v>3592393.6399999997</v>
      </c>
      <c r="I14" s="62"/>
      <c r="J14" s="61"/>
    </row>
    <row r="15" spans="1:10" x14ac:dyDescent="0.2">
      <c r="A15" s="106"/>
      <c r="B15" s="108" t="s">
        <v>40</v>
      </c>
      <c r="C15" s="108"/>
      <c r="D15" s="108"/>
      <c r="E15" s="108"/>
      <c r="F15" s="105">
        <f>138948.97-499.63+71.02-216.41</f>
        <v>138303.94999999998</v>
      </c>
      <c r="G15" s="105">
        <v>138781.32</v>
      </c>
      <c r="H15" s="104">
        <v>133554.65</v>
      </c>
      <c r="I15" s="102"/>
      <c r="J15" s="89"/>
    </row>
    <row r="16" spans="1:10" x14ac:dyDescent="0.2">
      <c r="A16" s="106"/>
      <c r="B16" s="101" t="s">
        <v>39</v>
      </c>
      <c r="C16" s="100"/>
      <c r="D16" s="100"/>
      <c r="E16" s="99"/>
      <c r="F16" s="105">
        <f>601882.28+2692.76+7956.21-10649.27</f>
        <v>601881.98</v>
      </c>
      <c r="G16" s="104">
        <f>604603.23+1579.83+3392.69</f>
        <v>609575.74999999988</v>
      </c>
      <c r="H16" s="107">
        <f>621929.01+7956.51+2692.76-10649.27</f>
        <v>621929.01</v>
      </c>
      <c r="I16" s="102"/>
      <c r="J16" s="89"/>
    </row>
    <row r="17" spans="1:10" ht="12.75" x14ac:dyDescent="0.2">
      <c r="A17" s="106"/>
      <c r="B17" s="101" t="s">
        <v>38</v>
      </c>
      <c r="C17" s="100"/>
      <c r="D17" s="100"/>
      <c r="E17" s="99"/>
      <c r="F17" s="105">
        <f>112374.26+1750.33</f>
        <v>114124.59</v>
      </c>
      <c r="G17" s="104">
        <f>113366.86+1749.51</f>
        <v>115116.37</v>
      </c>
      <c r="H17" s="103">
        <v>116625.66</v>
      </c>
      <c r="I17" s="102"/>
      <c r="J17" s="89"/>
    </row>
    <row r="18" spans="1:10" ht="12.75" x14ac:dyDescent="0.2">
      <c r="A18" s="97"/>
      <c r="B18" s="101" t="s">
        <v>37</v>
      </c>
      <c r="C18" s="100"/>
      <c r="D18" s="100"/>
      <c r="E18" s="99"/>
      <c r="F18" s="93">
        <f>796038+48995.7+75253.22-5344.53+3993.09</f>
        <v>918935.47999999986</v>
      </c>
      <c r="G18" s="92">
        <f>793768.81+49507.22+74580.74+2022.18</f>
        <v>919878.95000000007</v>
      </c>
      <c r="H18" s="98">
        <f>793052.28+75253.22+3993.09-5344.53</f>
        <v>866954.05999999994</v>
      </c>
      <c r="I18" s="90"/>
      <c r="J18" s="89"/>
    </row>
    <row r="19" spans="1:10" x14ac:dyDescent="0.2">
      <c r="A19" s="97"/>
      <c r="B19" s="96" t="s">
        <v>36</v>
      </c>
      <c r="C19" s="95"/>
      <c r="D19" s="95"/>
      <c r="E19" s="94"/>
      <c r="F19" s="93"/>
      <c r="G19" s="92">
        <v>19340</v>
      </c>
      <c r="H19" s="91">
        <f>ROUND((G19*0.01),2)</f>
        <v>193.4</v>
      </c>
      <c r="I19" s="90"/>
      <c r="J19" s="89"/>
    </row>
    <row r="20" spans="1:10" ht="12.75" thickBot="1" x14ac:dyDescent="0.25">
      <c r="A20" s="88"/>
      <c r="B20" s="87" t="s">
        <v>35</v>
      </c>
      <c r="C20" s="87"/>
      <c r="D20" s="87"/>
      <c r="E20" s="87"/>
      <c r="F20" s="86">
        <f>1291282.17+147708.79</f>
        <v>1438990.96</v>
      </c>
      <c r="G20" s="85">
        <f>1324251.25+149429.83</f>
        <v>1473681.08</v>
      </c>
      <c r="H20" s="84">
        <f>SUM(H21:H40)</f>
        <v>1284286.6199999999</v>
      </c>
      <c r="I20" s="83">
        <f>SUM(I21:I40)</f>
        <v>12.48</v>
      </c>
      <c r="J20" s="82"/>
    </row>
    <row r="21" spans="1:10" x14ac:dyDescent="0.2">
      <c r="A21" s="51">
        <v>1</v>
      </c>
      <c r="B21" s="81" t="s">
        <v>34</v>
      </c>
      <c r="C21" s="81"/>
      <c r="D21" s="81"/>
      <c r="E21" s="81"/>
      <c r="F21" s="80"/>
      <c r="G21" s="80"/>
      <c r="H21" s="80">
        <v>18030</v>
      </c>
      <c r="I21" s="69">
        <f>ROUND((H21/I10/12),2)</f>
        <v>0.17</v>
      </c>
      <c r="J21" s="26"/>
    </row>
    <row r="22" spans="1:10" x14ac:dyDescent="0.2">
      <c r="A22" s="44">
        <f>A21+1</f>
        <v>2</v>
      </c>
      <c r="B22" s="43" t="s">
        <v>33</v>
      </c>
      <c r="C22" s="43"/>
      <c r="D22" s="43"/>
      <c r="E22" s="43"/>
      <c r="F22" s="40"/>
      <c r="G22" s="40"/>
      <c r="H22" s="40">
        <v>235</v>
      </c>
      <c r="I22" s="69">
        <f>ROUND((H22/I10/12),2)</f>
        <v>0</v>
      </c>
      <c r="J22" s="26"/>
    </row>
    <row r="23" spans="1:10" x14ac:dyDescent="0.2">
      <c r="A23" s="44">
        <f>A22+1</f>
        <v>3</v>
      </c>
      <c r="B23" s="43" t="s">
        <v>32</v>
      </c>
      <c r="C23" s="43"/>
      <c r="D23" s="43"/>
      <c r="E23" s="43"/>
      <c r="F23" s="40"/>
      <c r="G23" s="40"/>
      <c r="H23" s="75">
        <v>103822</v>
      </c>
      <c r="I23" s="69">
        <f>ROUND((H23/8217.14/12),2)</f>
        <v>1.05</v>
      </c>
      <c r="J23" s="26"/>
    </row>
    <row r="24" spans="1:10" x14ac:dyDescent="0.2">
      <c r="A24" s="44">
        <f>A23+1</f>
        <v>4</v>
      </c>
      <c r="B24" s="78" t="s">
        <v>31</v>
      </c>
      <c r="C24" s="77"/>
      <c r="D24" s="77"/>
      <c r="E24" s="76"/>
      <c r="F24" s="40"/>
      <c r="G24" s="40"/>
      <c r="H24" s="75">
        <v>168154.8</v>
      </c>
      <c r="I24" s="69">
        <f>ROUND((H24/8217.14/12),2)</f>
        <v>1.71</v>
      </c>
      <c r="J24" s="26"/>
    </row>
    <row r="25" spans="1:10" x14ac:dyDescent="0.2">
      <c r="A25" s="44">
        <f>A24+1</f>
        <v>5</v>
      </c>
      <c r="B25" s="58" t="s">
        <v>30</v>
      </c>
      <c r="C25" s="57"/>
      <c r="D25" s="57"/>
      <c r="E25" s="56"/>
      <c r="F25" s="40"/>
      <c r="G25" s="40"/>
      <c r="H25" s="40">
        <v>246930.3</v>
      </c>
      <c r="I25" s="69">
        <f>ROUND((H25/I10/12),2)</f>
        <v>2.37</v>
      </c>
      <c r="J25" s="26"/>
    </row>
    <row r="26" spans="1:10" x14ac:dyDescent="0.2">
      <c r="A26" s="44">
        <f>A25+1</f>
        <v>6</v>
      </c>
      <c r="B26" s="58" t="s">
        <v>29</v>
      </c>
      <c r="C26" s="57"/>
      <c r="D26" s="57"/>
      <c r="E26" s="56"/>
      <c r="F26" s="40"/>
      <c r="G26" s="40"/>
      <c r="H26" s="75">
        <f>ROUND((I12*1.73),2)</f>
        <v>13343.84</v>
      </c>
      <c r="I26" s="69">
        <f>ROUND((H26/I12/12),2)</f>
        <v>0.14000000000000001</v>
      </c>
      <c r="J26" s="26"/>
    </row>
    <row r="27" spans="1:10" x14ac:dyDescent="0.2">
      <c r="A27" s="44">
        <f>A26+1</f>
        <v>7</v>
      </c>
      <c r="B27" s="43" t="s">
        <v>28</v>
      </c>
      <c r="C27" s="43"/>
      <c r="D27" s="43"/>
      <c r="E27" s="43"/>
      <c r="F27" s="40"/>
      <c r="G27" s="40"/>
      <c r="H27" s="75">
        <f>22426.19+2124.55</f>
        <v>24550.739999999998</v>
      </c>
      <c r="I27" s="69">
        <f>ROUND((H27/I10/12),2)</f>
        <v>0.24</v>
      </c>
      <c r="J27" s="26"/>
    </row>
    <row r="28" spans="1:10" ht="15" x14ac:dyDescent="0.25">
      <c r="A28" s="44">
        <f>A27+1</f>
        <v>8</v>
      </c>
      <c r="B28" s="43" t="s">
        <v>27</v>
      </c>
      <c r="C28" s="79"/>
      <c r="D28" s="79"/>
      <c r="E28" s="79"/>
      <c r="F28" s="40"/>
      <c r="G28" s="40"/>
      <c r="H28" s="75">
        <v>1800</v>
      </c>
      <c r="I28" s="69">
        <f>ROUND((H28/I10/12),2)</f>
        <v>0.02</v>
      </c>
      <c r="J28" s="26"/>
    </row>
    <row r="29" spans="1:10" x14ac:dyDescent="0.2">
      <c r="A29" s="44">
        <f>A28+1</f>
        <v>9</v>
      </c>
      <c r="B29" s="43" t="s">
        <v>26</v>
      </c>
      <c r="C29" s="43"/>
      <c r="D29" s="43"/>
      <c r="E29" s="43"/>
      <c r="F29" s="75"/>
      <c r="G29" s="40"/>
      <c r="H29" s="75">
        <v>28371.77</v>
      </c>
      <c r="I29" s="69">
        <f>ROUND((H29/I10/12),2)</f>
        <v>0.27</v>
      </c>
      <c r="J29" s="26"/>
    </row>
    <row r="30" spans="1:10" x14ac:dyDescent="0.2">
      <c r="A30" s="44">
        <f>A29+1</f>
        <v>10</v>
      </c>
      <c r="B30" s="43" t="s">
        <v>25</v>
      </c>
      <c r="C30" s="43"/>
      <c r="D30" s="43"/>
      <c r="E30" s="43"/>
      <c r="F30" s="75"/>
      <c r="G30" s="40"/>
      <c r="H30" s="40">
        <v>483.8</v>
      </c>
      <c r="I30" s="69">
        <f>ROUND((H30/I10/12),2)</f>
        <v>0</v>
      </c>
      <c r="J30" s="26"/>
    </row>
    <row r="31" spans="1:10" x14ac:dyDescent="0.2">
      <c r="A31" s="44">
        <f>A30+1</f>
        <v>11</v>
      </c>
      <c r="B31" s="58" t="s">
        <v>24</v>
      </c>
      <c r="C31" s="57"/>
      <c r="D31" s="57"/>
      <c r="E31" s="56"/>
      <c r="F31" s="75"/>
      <c r="G31" s="40"/>
      <c r="H31" s="40">
        <v>7950.25</v>
      </c>
      <c r="I31" s="69">
        <f>ROUND((H31/I10/12),2)</f>
        <v>0.08</v>
      </c>
      <c r="J31" s="26"/>
    </row>
    <row r="32" spans="1:10" x14ac:dyDescent="0.2">
      <c r="A32" s="44">
        <f>A31+1</f>
        <v>12</v>
      </c>
      <c r="B32" s="78" t="s">
        <v>23</v>
      </c>
      <c r="C32" s="77"/>
      <c r="D32" s="77"/>
      <c r="E32" s="76"/>
      <c r="F32" s="75"/>
      <c r="G32" s="40"/>
      <c r="H32" s="40">
        <f>3369.6+276.48</f>
        <v>3646.08</v>
      </c>
      <c r="I32" s="69">
        <f>ROUND((H32/I10/12),2)</f>
        <v>0.03</v>
      </c>
      <c r="J32" s="26"/>
    </row>
    <row r="33" spans="1:10" x14ac:dyDescent="0.2">
      <c r="A33" s="44">
        <f>A32+1</f>
        <v>13</v>
      </c>
      <c r="B33" s="43" t="s">
        <v>22</v>
      </c>
      <c r="C33" s="43"/>
      <c r="D33" s="43"/>
      <c r="E33" s="43"/>
      <c r="F33" s="40"/>
      <c r="G33" s="40"/>
      <c r="H33" s="40">
        <v>2703.69</v>
      </c>
      <c r="I33" s="69">
        <f>ROUND((H33/I10/12),2)</f>
        <v>0.03</v>
      </c>
      <c r="J33" s="26"/>
    </row>
    <row r="34" spans="1:10" x14ac:dyDescent="0.2">
      <c r="A34" s="44">
        <f>A33+1</f>
        <v>14</v>
      </c>
      <c r="B34" s="58" t="s">
        <v>21</v>
      </c>
      <c r="C34" s="57"/>
      <c r="D34" s="57"/>
      <c r="E34" s="56"/>
      <c r="F34" s="75"/>
      <c r="G34" s="40"/>
      <c r="H34" s="40">
        <v>500</v>
      </c>
      <c r="I34" s="69">
        <f>ROUND((H34/I10/12),2)</f>
        <v>0</v>
      </c>
      <c r="J34" s="26"/>
    </row>
    <row r="35" spans="1:10" x14ac:dyDescent="0.2">
      <c r="A35" s="44">
        <f>A34+1</f>
        <v>15</v>
      </c>
      <c r="B35" s="58" t="s">
        <v>20</v>
      </c>
      <c r="C35" s="57"/>
      <c r="D35" s="57"/>
      <c r="E35" s="56"/>
      <c r="F35" s="40"/>
      <c r="G35" s="40"/>
      <c r="H35" s="40">
        <v>120742.53</v>
      </c>
      <c r="I35" s="69">
        <f>ROUND((H35/I10/12),2)</f>
        <v>1.1599999999999999</v>
      </c>
      <c r="J35" s="26"/>
    </row>
    <row r="36" spans="1:10" x14ac:dyDescent="0.2">
      <c r="A36" s="44">
        <f>A35+1</f>
        <v>16</v>
      </c>
      <c r="B36" s="43" t="s">
        <v>19</v>
      </c>
      <c r="C36" s="43"/>
      <c r="D36" s="43"/>
      <c r="E36" s="43"/>
      <c r="F36" s="40"/>
      <c r="G36" s="40"/>
      <c r="H36" s="40">
        <v>17917.86</v>
      </c>
      <c r="I36" s="69">
        <f>ROUND((H36/I10/12),2)</f>
        <v>0.17</v>
      </c>
      <c r="J36" s="26"/>
    </row>
    <row r="37" spans="1:10" x14ac:dyDescent="0.2">
      <c r="A37" s="44">
        <f>A36+1</f>
        <v>17</v>
      </c>
      <c r="B37" s="58" t="s">
        <v>18</v>
      </c>
      <c r="C37" s="57"/>
      <c r="D37" s="57"/>
      <c r="E37" s="56"/>
      <c r="F37" s="40"/>
      <c r="G37" s="40"/>
      <c r="H37" s="40">
        <v>24456.84</v>
      </c>
      <c r="I37" s="69">
        <f>ROUND((H37/I10/12),2)</f>
        <v>0.23</v>
      </c>
      <c r="J37" s="26"/>
    </row>
    <row r="38" spans="1:10" x14ac:dyDescent="0.2">
      <c r="A38" s="44">
        <f>A37+1</f>
        <v>18</v>
      </c>
      <c r="B38" s="74" t="s">
        <v>17</v>
      </c>
      <c r="C38" s="73"/>
      <c r="D38" s="73"/>
      <c r="E38" s="72"/>
      <c r="F38" s="40"/>
      <c r="G38" s="40"/>
      <c r="H38" s="40">
        <v>2739</v>
      </c>
      <c r="I38" s="69">
        <f>ROUND((H38/I10/12),2)</f>
        <v>0.03</v>
      </c>
      <c r="J38" s="26"/>
    </row>
    <row r="39" spans="1:10" x14ac:dyDescent="0.2">
      <c r="A39" s="44">
        <f>A38+1</f>
        <v>19</v>
      </c>
      <c r="B39" s="71" t="s">
        <v>16</v>
      </c>
      <c r="C39" s="71"/>
      <c r="D39" s="71"/>
      <c r="E39" s="71"/>
      <c r="F39" s="40"/>
      <c r="G39" s="40"/>
      <c r="H39" s="40">
        <v>124836.39</v>
      </c>
      <c r="I39" s="69">
        <f>ROUND((H39/I10/12),2)</f>
        <v>1.2</v>
      </c>
      <c r="J39" s="26"/>
    </row>
    <row r="40" spans="1:10" ht="12.75" thickBot="1" x14ac:dyDescent="0.25">
      <c r="A40" s="44">
        <f>A39+1</f>
        <v>20</v>
      </c>
      <c r="B40" s="70" t="s">
        <v>15</v>
      </c>
      <c r="C40" s="70"/>
      <c r="D40" s="70"/>
      <c r="E40" s="70"/>
      <c r="F40" s="32"/>
      <c r="G40" s="32"/>
      <c r="H40" s="32">
        <f>ROUND((F20/135*35),2)</f>
        <v>373071.73</v>
      </c>
      <c r="I40" s="69">
        <f>ROUND((H40/I10/12),2)</f>
        <v>3.58</v>
      </c>
      <c r="J40" s="26"/>
    </row>
    <row r="41" spans="1:10" ht="12.75" thickBot="1" x14ac:dyDescent="0.25">
      <c r="A41" s="68"/>
      <c r="B41" s="67" t="s">
        <v>14</v>
      </c>
      <c r="C41" s="66"/>
      <c r="D41" s="66"/>
      <c r="E41" s="65"/>
      <c r="F41" s="64">
        <v>480000</v>
      </c>
      <c r="G41" s="64">
        <v>491444.14</v>
      </c>
      <c r="H41" s="63">
        <f>H42+H48</f>
        <v>568850.24</v>
      </c>
      <c r="I41" s="62">
        <f>I42+I48</f>
        <v>1362.92</v>
      </c>
      <c r="J41" s="61"/>
    </row>
    <row r="42" spans="1:10" x14ac:dyDescent="0.2">
      <c r="A42" s="44"/>
      <c r="B42" s="50" t="s">
        <v>13</v>
      </c>
      <c r="C42" s="49"/>
      <c r="D42" s="49"/>
      <c r="E42" s="48"/>
      <c r="F42" s="47">
        <v>345600</v>
      </c>
      <c r="G42" s="47">
        <f>G41-G48</f>
        <v>360894.14</v>
      </c>
      <c r="H42" s="46">
        <f>H43+H44+H46+H45</f>
        <v>409409.1</v>
      </c>
      <c r="I42" s="45">
        <f>I43+I44+I45+I46</f>
        <v>947.70999999999992</v>
      </c>
      <c r="J42" s="5" t="s">
        <v>7</v>
      </c>
    </row>
    <row r="43" spans="1:10" x14ac:dyDescent="0.2">
      <c r="A43" s="44">
        <v>1</v>
      </c>
      <c r="B43" s="43" t="s">
        <v>12</v>
      </c>
      <c r="C43" s="43"/>
      <c r="D43" s="43"/>
      <c r="E43" s="43"/>
      <c r="F43" s="42"/>
      <c r="G43" s="41"/>
      <c r="H43" s="40">
        <v>327416.49</v>
      </c>
      <c r="I43" s="39">
        <f>ROUND((H43/36/12),2)</f>
        <v>757.91</v>
      </c>
      <c r="J43" s="5" t="s">
        <v>5</v>
      </c>
    </row>
    <row r="44" spans="1:10" ht="15" x14ac:dyDescent="0.25">
      <c r="A44" s="44">
        <v>2</v>
      </c>
      <c r="B44" s="58" t="s">
        <v>11</v>
      </c>
      <c r="C44" s="60"/>
      <c r="D44" s="60"/>
      <c r="E44" s="59"/>
      <c r="F44" s="42"/>
      <c r="G44" s="41"/>
      <c r="H44" s="40">
        <f>7800+49735.2</f>
        <v>57535.199999999997</v>
      </c>
      <c r="I44" s="39">
        <f>ROUND((H44/36/12),2)</f>
        <v>133.18</v>
      </c>
      <c r="J44" s="26"/>
    </row>
    <row r="45" spans="1:10" x14ac:dyDescent="0.2">
      <c r="A45" s="44">
        <f>A44+1</f>
        <v>3</v>
      </c>
      <c r="B45" s="58" t="s">
        <v>4</v>
      </c>
      <c r="C45" s="57"/>
      <c r="D45" s="57"/>
      <c r="E45" s="56"/>
      <c r="F45" s="42"/>
      <c r="G45" s="41"/>
      <c r="H45" s="40">
        <v>17534.12</v>
      </c>
      <c r="I45" s="39">
        <f>ROUND((H45/36/12),2)</f>
        <v>40.590000000000003</v>
      </c>
      <c r="J45" s="26"/>
    </row>
    <row r="46" spans="1:10" ht="15.75" thickBot="1" x14ac:dyDescent="0.3">
      <c r="A46" s="55">
        <f>A45+1</f>
        <v>4</v>
      </c>
      <c r="B46" s="37" t="s">
        <v>10</v>
      </c>
      <c r="C46" s="54"/>
      <c r="D46" s="54"/>
      <c r="E46" s="53"/>
      <c r="F46" s="34"/>
      <c r="G46" s="33"/>
      <c r="H46" s="32">
        <f>6914.37+8.92</f>
        <v>6923.29</v>
      </c>
      <c r="I46" s="31">
        <f>ROUND((H46/36/12),2)</f>
        <v>16.03</v>
      </c>
      <c r="J46" s="26"/>
    </row>
    <row r="47" spans="1:10" ht="12.75" thickBot="1" x14ac:dyDescent="0.25">
      <c r="A47" s="52"/>
      <c r="B47" s="29" t="s">
        <v>9</v>
      </c>
      <c r="C47" s="28"/>
      <c r="D47" s="28"/>
      <c r="E47" s="28"/>
      <c r="F47" s="28"/>
      <c r="G47" s="28"/>
      <c r="H47" s="28"/>
      <c r="I47" s="27"/>
      <c r="J47" s="26"/>
    </row>
    <row r="48" spans="1:10" x14ac:dyDescent="0.2">
      <c r="A48" s="51"/>
      <c r="B48" s="50" t="s">
        <v>8</v>
      </c>
      <c r="C48" s="49"/>
      <c r="D48" s="49"/>
      <c r="E48" s="48"/>
      <c r="F48" s="47">
        <v>134400</v>
      </c>
      <c r="G48" s="47">
        <v>130550</v>
      </c>
      <c r="H48" s="46">
        <f>H49+H50</f>
        <v>159441.14000000001</v>
      </c>
      <c r="I48" s="45">
        <f>I49+I50</f>
        <v>415.21000000000004</v>
      </c>
      <c r="J48" s="5" t="s">
        <v>7</v>
      </c>
    </row>
    <row r="49" spans="1:10" x14ac:dyDescent="0.2">
      <c r="A49" s="44">
        <v>1</v>
      </c>
      <c r="B49" s="43" t="s">
        <v>6</v>
      </c>
      <c r="C49" s="43"/>
      <c r="D49" s="43"/>
      <c r="E49" s="43"/>
      <c r="F49" s="42"/>
      <c r="G49" s="41"/>
      <c r="H49" s="40">
        <v>143855.26</v>
      </c>
      <c r="I49" s="39">
        <f>ROUND((H49/32/12),2)</f>
        <v>374.62</v>
      </c>
      <c r="J49" s="5" t="s">
        <v>5</v>
      </c>
    </row>
    <row r="50" spans="1:10" ht="12.75" thickBot="1" x14ac:dyDescent="0.25">
      <c r="A50" s="38">
        <f>A49+1</f>
        <v>2</v>
      </c>
      <c r="B50" s="37" t="s">
        <v>4</v>
      </c>
      <c r="C50" s="36"/>
      <c r="D50" s="36"/>
      <c r="E50" s="35"/>
      <c r="F50" s="34"/>
      <c r="G50" s="33"/>
      <c r="H50" s="32">
        <v>15585.88</v>
      </c>
      <c r="I50" s="31">
        <f>ROUND((H50/32/12),2)</f>
        <v>40.590000000000003</v>
      </c>
      <c r="J50" s="26"/>
    </row>
    <row r="51" spans="1:10" ht="12.75" thickBot="1" x14ac:dyDescent="0.25">
      <c r="A51" s="30"/>
      <c r="B51" s="29" t="s">
        <v>3</v>
      </c>
      <c r="C51" s="28"/>
      <c r="D51" s="28"/>
      <c r="E51" s="28"/>
      <c r="F51" s="28"/>
      <c r="G51" s="28"/>
      <c r="H51" s="28"/>
      <c r="I51" s="27"/>
      <c r="J51" s="15"/>
    </row>
    <row r="52" spans="1:10" x14ac:dyDescent="0.2">
      <c r="A52" s="4"/>
      <c r="B52" s="22"/>
      <c r="C52" s="22"/>
      <c r="D52" s="22"/>
      <c r="E52" s="22"/>
      <c r="F52" s="15"/>
      <c r="G52" s="15"/>
      <c r="H52" s="15"/>
      <c r="I52" s="15"/>
      <c r="J52" s="15"/>
    </row>
    <row r="53" spans="1:10" x14ac:dyDescent="0.2">
      <c r="A53" s="4"/>
      <c r="F53" s="26" t="s">
        <v>2</v>
      </c>
      <c r="I53" s="15"/>
      <c r="J53" s="15"/>
    </row>
    <row r="54" spans="1:10" x14ac:dyDescent="0.2">
      <c r="A54" s="4"/>
      <c r="F54" s="26" t="s">
        <v>1</v>
      </c>
      <c r="I54" s="15"/>
      <c r="J54" s="15"/>
    </row>
    <row r="55" spans="1:10" x14ac:dyDescent="0.2">
      <c r="A55" s="4"/>
      <c r="F55" s="26" t="s">
        <v>0</v>
      </c>
    </row>
    <row r="56" spans="1:10" x14ac:dyDescent="0.2">
      <c r="A56" s="4"/>
      <c r="I56" s="23"/>
      <c r="J56" s="23"/>
    </row>
    <row r="57" spans="1:10" x14ac:dyDescent="0.2">
      <c r="A57" s="4"/>
      <c r="F57" s="15"/>
      <c r="I57" s="23"/>
      <c r="J57" s="23"/>
    </row>
    <row r="58" spans="1:10" x14ac:dyDescent="0.2">
      <c r="A58" s="4"/>
      <c r="B58" s="22"/>
      <c r="C58" s="22"/>
      <c r="D58" s="22"/>
      <c r="E58" s="22"/>
      <c r="F58" s="15"/>
      <c r="G58" s="15"/>
      <c r="H58" s="15"/>
      <c r="I58" s="15"/>
      <c r="J58" s="15"/>
    </row>
    <row r="59" spans="1:10" x14ac:dyDescent="0.2">
      <c r="A59" s="4"/>
      <c r="B59" s="22"/>
      <c r="C59" s="22"/>
      <c r="D59" s="22"/>
      <c r="E59" s="22"/>
      <c r="F59" s="15"/>
      <c r="G59" s="15"/>
      <c r="H59" s="15"/>
      <c r="I59" s="15"/>
      <c r="J59" s="15"/>
    </row>
    <row r="60" spans="1:10" x14ac:dyDescent="0.2">
      <c r="A60" s="4"/>
      <c r="B60" s="25"/>
      <c r="C60" s="24"/>
      <c r="D60" s="24"/>
      <c r="E60" s="24"/>
      <c r="F60" s="24"/>
      <c r="G60" s="24"/>
      <c r="H60" s="24"/>
      <c r="I60" s="23"/>
      <c r="J60" s="23"/>
    </row>
    <row r="61" spans="1:10" x14ac:dyDescent="0.2">
      <c r="A61" s="4"/>
      <c r="B61" s="22"/>
      <c r="C61" s="22"/>
      <c r="D61" s="22"/>
      <c r="F61" s="15"/>
      <c r="G61" s="15"/>
      <c r="H61" s="15"/>
      <c r="I61" s="15"/>
      <c r="J61" s="15"/>
    </row>
    <row r="62" spans="1:10" x14ac:dyDescent="0.2">
      <c r="A62" s="4"/>
      <c r="B62" s="22"/>
      <c r="C62" s="22"/>
      <c r="D62" s="22"/>
      <c r="F62" s="15"/>
      <c r="G62" s="15"/>
      <c r="H62" s="15"/>
      <c r="I62" s="15"/>
      <c r="J62" s="15"/>
    </row>
    <row r="63" spans="1:10" x14ac:dyDescent="0.2">
      <c r="A63" s="4"/>
      <c r="B63" s="22"/>
      <c r="C63" s="22"/>
      <c r="D63" s="22"/>
      <c r="F63" s="15"/>
      <c r="G63" s="15"/>
      <c r="H63" s="15"/>
      <c r="I63" s="15"/>
      <c r="J63" s="15"/>
    </row>
    <row r="64" spans="1:10" x14ac:dyDescent="0.2">
      <c r="A64" s="4"/>
      <c r="B64" s="22"/>
      <c r="C64" s="22"/>
      <c r="D64" s="22"/>
      <c r="E64" s="22"/>
      <c r="F64" s="15"/>
      <c r="G64" s="15"/>
      <c r="H64" s="15"/>
      <c r="I64" s="15"/>
      <c r="J64" s="15"/>
    </row>
    <row r="65" spans="1:10" x14ac:dyDescent="0.2">
      <c r="A65" s="4"/>
      <c r="B65" s="22"/>
      <c r="C65" s="22"/>
      <c r="D65" s="22"/>
      <c r="E65" s="22"/>
      <c r="F65" s="15"/>
      <c r="G65" s="15"/>
      <c r="H65" s="15"/>
      <c r="I65" s="15"/>
      <c r="J65" s="15"/>
    </row>
    <row r="66" spans="1:10" x14ac:dyDescent="0.2">
      <c r="A66" s="4"/>
      <c r="B66" s="22"/>
      <c r="C66" s="22"/>
      <c r="D66" s="22"/>
      <c r="E66" s="22"/>
      <c r="F66" s="15"/>
      <c r="G66" s="15"/>
      <c r="H66" s="15"/>
      <c r="I66" s="15"/>
      <c r="J66" s="15"/>
    </row>
    <row r="67" spans="1:10" x14ac:dyDescent="0.2">
      <c r="A67" s="4"/>
      <c r="B67" s="22"/>
      <c r="C67" s="22"/>
      <c r="D67" s="22"/>
      <c r="E67" s="22"/>
      <c r="F67" s="15"/>
      <c r="G67" s="15"/>
      <c r="H67" s="15"/>
      <c r="I67" s="15"/>
      <c r="J67" s="15"/>
    </row>
    <row r="71" spans="1:10" x14ac:dyDescent="0.2">
      <c r="A71" s="4"/>
      <c r="B71" s="3"/>
      <c r="C71" s="3"/>
      <c r="D71" s="15"/>
      <c r="E71" s="15"/>
      <c r="F71" s="15"/>
      <c r="G71" s="15"/>
      <c r="H71" s="15"/>
      <c r="I71" s="15"/>
      <c r="J71" s="15"/>
    </row>
    <row r="72" spans="1:10" s="3" customFormat="1" x14ac:dyDescent="0.2">
      <c r="A72" s="4"/>
      <c r="D72" s="15"/>
      <c r="E72" s="15"/>
      <c r="F72" s="15"/>
      <c r="G72" s="15"/>
      <c r="H72" s="15"/>
      <c r="I72" s="15"/>
      <c r="J72" s="15"/>
    </row>
    <row r="73" spans="1:10" s="3" customFormat="1" x14ac:dyDescent="0.2">
      <c r="A73" s="4"/>
      <c r="B73" s="10"/>
      <c r="D73" s="12"/>
      <c r="E73" s="12"/>
      <c r="F73" s="12"/>
      <c r="G73" s="12"/>
      <c r="H73" s="12"/>
      <c r="I73" s="12"/>
      <c r="J73" s="12"/>
    </row>
    <row r="74" spans="1:10" s="3" customFormat="1" x14ac:dyDescent="0.2">
      <c r="A74" s="4"/>
      <c r="B74" s="19"/>
      <c r="C74" s="18"/>
      <c r="D74" s="21"/>
      <c r="E74" s="21"/>
      <c r="F74" s="21"/>
      <c r="G74" s="21"/>
      <c r="H74" s="21"/>
      <c r="I74" s="21"/>
      <c r="J74" s="21"/>
    </row>
    <row r="75" spans="1:10" s="3" customFormat="1" x14ac:dyDescent="0.2">
      <c r="A75" s="4"/>
      <c r="B75" s="19"/>
      <c r="C75" s="18"/>
      <c r="D75" s="21"/>
      <c r="E75" s="21"/>
      <c r="F75" s="21"/>
      <c r="G75" s="21"/>
      <c r="H75" s="21"/>
      <c r="I75" s="21"/>
      <c r="J75" s="21"/>
    </row>
    <row r="76" spans="1:10" s="3" customFormat="1" x14ac:dyDescent="0.2">
      <c r="A76" s="4"/>
      <c r="B76" s="19"/>
      <c r="C76" s="18"/>
      <c r="D76" s="20"/>
      <c r="E76" s="20"/>
      <c r="F76" s="20"/>
      <c r="G76" s="20"/>
      <c r="H76" s="20"/>
      <c r="I76" s="20"/>
      <c r="J76" s="20"/>
    </row>
    <row r="77" spans="1:10" s="3" customFormat="1" x14ac:dyDescent="0.2">
      <c r="A77" s="4"/>
      <c r="B77" s="19"/>
      <c r="C77" s="18"/>
      <c r="D77" s="17"/>
      <c r="E77" s="16"/>
      <c r="F77" s="16"/>
      <c r="G77" s="16"/>
      <c r="H77" s="16"/>
      <c r="I77" s="16"/>
      <c r="J77" s="16"/>
    </row>
    <row r="78" spans="1:10" s="3" customFormat="1" x14ac:dyDescent="0.2">
      <c r="A78" s="4"/>
      <c r="B78" s="6"/>
      <c r="C78" s="6"/>
      <c r="D78" s="15"/>
      <c r="E78" s="15"/>
      <c r="F78" s="15"/>
      <c r="G78" s="15"/>
      <c r="H78" s="15"/>
      <c r="I78" s="15"/>
      <c r="J78" s="15"/>
    </row>
    <row r="79" spans="1:10" s="3" customFormat="1" x14ac:dyDescent="0.2">
      <c r="A79" s="4"/>
      <c r="B79" s="14"/>
      <c r="C79" s="13"/>
      <c r="D79" s="12"/>
      <c r="E79" s="12"/>
      <c r="F79" s="12"/>
      <c r="G79" s="12"/>
      <c r="H79" s="12"/>
      <c r="I79" s="12"/>
      <c r="J79" s="12"/>
    </row>
    <row r="80" spans="1:10" s="10" customFormat="1" ht="9.75" x14ac:dyDescent="0.2">
      <c r="A80" s="11"/>
      <c r="B80" s="9"/>
      <c r="C80" s="9"/>
      <c r="D80" s="8"/>
      <c r="E80" s="8"/>
      <c r="F80" s="8"/>
      <c r="G80" s="8"/>
      <c r="H80" s="8"/>
      <c r="I80" s="8"/>
      <c r="J80" s="8"/>
    </row>
    <row r="81" spans="1:10" s="3" customFormat="1" x14ac:dyDescent="0.2">
      <c r="A81" s="4"/>
      <c r="B81" s="9"/>
      <c r="C81" s="9"/>
      <c r="D81" s="8"/>
      <c r="E81" s="8"/>
      <c r="F81" s="8"/>
      <c r="G81" s="8"/>
      <c r="H81" s="8"/>
      <c r="I81" s="8"/>
      <c r="J81" s="8"/>
    </row>
    <row r="82" spans="1:10" s="3" customFormat="1" x14ac:dyDescent="0.2">
      <c r="A82" s="4"/>
      <c r="B82" s="6"/>
      <c r="C82" s="6"/>
      <c r="D82" s="7"/>
      <c r="E82" s="7"/>
      <c r="F82" s="7"/>
      <c r="G82" s="7"/>
      <c r="H82" s="7"/>
      <c r="I82" s="7"/>
      <c r="J82" s="7"/>
    </row>
    <row r="83" spans="1:10" s="3" customFormat="1" x14ac:dyDescent="0.2">
      <c r="A83" s="6"/>
      <c r="B83" s="6"/>
      <c r="C83" s="6"/>
      <c r="D83" s="5"/>
      <c r="E83" s="5"/>
      <c r="F83" s="5"/>
      <c r="G83" s="5"/>
      <c r="H83" s="5"/>
      <c r="I83" s="5"/>
      <c r="J83" s="5"/>
    </row>
    <row r="84" spans="1:10" s="3" customFormat="1" x14ac:dyDescent="0.2">
      <c r="A84" s="4"/>
    </row>
    <row r="85" spans="1:10" s="3" customFormat="1" x14ac:dyDescent="0.2">
      <c r="A85" s="4"/>
    </row>
  </sheetData>
  <mergeCells count="52">
    <mergeCell ref="B74:B77"/>
    <mergeCell ref="B78:C78"/>
    <mergeCell ref="B82:C82"/>
    <mergeCell ref="A83:C83"/>
    <mergeCell ref="B47:I47"/>
    <mergeCell ref="B48:E48"/>
    <mergeCell ref="B49:E49"/>
    <mergeCell ref="B50:E50"/>
    <mergeCell ref="B51:I51"/>
    <mergeCell ref="B60:H60"/>
    <mergeCell ref="B40:E40"/>
    <mergeCell ref="B41:E41"/>
    <mergeCell ref="B42:E42"/>
    <mergeCell ref="B43:E43"/>
    <mergeCell ref="B44:E44"/>
    <mergeCell ref="B45:E45"/>
    <mergeCell ref="B30:E30"/>
    <mergeCell ref="B31:E31"/>
    <mergeCell ref="B32:E32"/>
    <mergeCell ref="B33:E33"/>
    <mergeCell ref="B46:E46"/>
    <mergeCell ref="B35:E35"/>
    <mergeCell ref="B36:E36"/>
    <mergeCell ref="B37:E37"/>
    <mergeCell ref="B38:E38"/>
    <mergeCell ref="B39:E39"/>
    <mergeCell ref="B20:E20"/>
    <mergeCell ref="B21:E21"/>
    <mergeCell ref="B34:E34"/>
    <mergeCell ref="B23:E23"/>
    <mergeCell ref="B24:E24"/>
    <mergeCell ref="B25:E25"/>
    <mergeCell ref="B26:E26"/>
    <mergeCell ref="B27:E27"/>
    <mergeCell ref="B28:E28"/>
    <mergeCell ref="B29:E29"/>
    <mergeCell ref="B22:E22"/>
    <mergeCell ref="B8:C8"/>
    <mergeCell ref="B11:C11"/>
    <mergeCell ref="E12:F12"/>
    <mergeCell ref="B13:E13"/>
    <mergeCell ref="B14:E14"/>
    <mergeCell ref="B15:E15"/>
    <mergeCell ref="B16:E16"/>
    <mergeCell ref="B17:E17"/>
    <mergeCell ref="B18:E18"/>
    <mergeCell ref="B6:C6"/>
    <mergeCell ref="A1:I1"/>
    <mergeCell ref="A2:I2"/>
    <mergeCell ref="A3:I3"/>
    <mergeCell ref="B4:C4"/>
    <mergeCell ref="B5:C5"/>
  </mergeCells>
  <pageMargins left="0.70866141732283472" right="0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Д.1б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</dc:creator>
  <cp:lastModifiedBy>Кирилл</cp:lastModifiedBy>
  <dcterms:created xsi:type="dcterms:W3CDTF">2013-05-23T16:42:04Z</dcterms:created>
  <dcterms:modified xsi:type="dcterms:W3CDTF">2013-05-23T16:43:28Z</dcterms:modified>
</cp:coreProperties>
</file>