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8" activeTab="5"/>
  </bookViews>
  <sheets>
    <sheet name="отчет за 2010" sheetId="1" r:id="rId1"/>
    <sheet name="9м11г" sheetId="2" r:id="rId2"/>
    <sheet name="11-1" sheetId="3" r:id="rId3"/>
    <sheet name="2011-2" sheetId="4" r:id="rId4"/>
    <sheet name="на дом" sheetId="5" r:id="rId5"/>
    <sheet name="отч.2011" sheetId="6" r:id="rId6"/>
  </sheets>
  <definedNames/>
  <calcPr fullCalcOnLoad="1"/>
</workbook>
</file>

<file path=xl/sharedStrings.xml><?xml version="1.0" encoding="utf-8"?>
<sst xmlns="http://schemas.openxmlformats.org/spreadsheetml/2006/main" count="300" uniqueCount="73">
  <si>
    <t>управляющей компании ООО "Внешстрой-Коммунсервис" о выполнении условий договора</t>
  </si>
  <si>
    <t>Начислено</t>
  </si>
  <si>
    <t>Фактически получено</t>
  </si>
  <si>
    <t>Израсходовано</t>
  </si>
  <si>
    <t>Кредиторская задолженность</t>
  </si>
  <si>
    <t>Получено</t>
  </si>
  <si>
    <t>Израсходо-вано</t>
  </si>
  <si>
    <t>Отопление</t>
  </si>
  <si>
    <t>Вода горячая</t>
  </si>
  <si>
    <t>Электроэнергия</t>
  </si>
  <si>
    <t>по содержанию и эксплуатации жилого дома по адресу: г.Тула, ул. Марата, 35-в</t>
  </si>
  <si>
    <t>Общая площадь</t>
  </si>
  <si>
    <t>Канализация, вода холодная жил.дом</t>
  </si>
  <si>
    <t>услуги управляющей компании</t>
  </si>
  <si>
    <t>Содержание жилого дома в т.ч.</t>
  </si>
  <si>
    <t>вывоз мусора</t>
  </si>
  <si>
    <t>техническое обслуживание лифта</t>
  </si>
  <si>
    <t>техническое освидетельствование лифта</t>
  </si>
  <si>
    <t>страхование лифта</t>
  </si>
  <si>
    <t>з/плата (с налогами) паспортиста, мастеров, рабочих</t>
  </si>
  <si>
    <t>з/плата (с налогами) дворников, уборщиков подъездов</t>
  </si>
  <si>
    <t xml:space="preserve">электроэнергия МОП </t>
  </si>
  <si>
    <t>бланки паспортного стола</t>
  </si>
  <si>
    <t>проезд до объектов</t>
  </si>
  <si>
    <t xml:space="preserve">аварийное обслуживание </t>
  </si>
  <si>
    <t>услуги ИВЦ</t>
  </si>
  <si>
    <t>обслуживание теплосчетчиков</t>
  </si>
  <si>
    <t>обязательное обучение персонала</t>
  </si>
  <si>
    <t xml:space="preserve">израсходовано материалов, спец.одежды </t>
  </si>
  <si>
    <t>Наименование расходов</t>
  </si>
  <si>
    <t xml:space="preserve">в т.ч. офиса </t>
  </si>
  <si>
    <t>жилого дома</t>
  </si>
  <si>
    <r>
      <t>Расходы на 1 м</t>
    </r>
    <r>
      <rPr>
        <b/>
        <vertAlign val="superscript"/>
        <sz val="8"/>
        <rFont val="Arial Cyr"/>
        <family val="0"/>
      </rPr>
      <t>2</t>
    </r>
    <r>
      <rPr>
        <b/>
        <sz val="8"/>
        <rFont val="Arial Cyr"/>
        <family val="0"/>
      </rPr>
      <t xml:space="preserve"> в год</t>
    </r>
  </si>
  <si>
    <r>
      <t>Расходы на 1 м</t>
    </r>
    <r>
      <rPr>
        <b/>
        <vertAlign val="superscript"/>
        <sz val="8"/>
        <rFont val="Arial Cyr"/>
        <family val="0"/>
      </rPr>
      <t>2</t>
    </r>
    <r>
      <rPr>
        <b/>
        <sz val="8"/>
        <rFont val="Arial Cyr"/>
        <family val="0"/>
      </rPr>
      <t xml:space="preserve"> в месяц</t>
    </r>
  </si>
  <si>
    <t>Директор ООО "ВШКС"</t>
  </si>
  <si>
    <t>Главный бухгалтер</t>
  </si>
  <si>
    <t>т.о.электротехнического оборудования</t>
  </si>
  <si>
    <t>поверка средств измерений теплосчетчиков</t>
  </si>
  <si>
    <t>услуги связи</t>
  </si>
  <si>
    <t>ОТЧЕТ ЗА 2010 г   ( за 12 месяцев )</t>
  </si>
  <si>
    <t>проверка и очистка вентканалов на газофицированных</t>
  </si>
  <si>
    <t>консультации по регистрации ОПО</t>
  </si>
  <si>
    <t>Канализация, вода холодная офис</t>
  </si>
  <si>
    <t>Содержание офиса</t>
  </si>
  <si>
    <t>ВДГО(т.о. газового хозяйства)</t>
  </si>
  <si>
    <t>54-ТО(т.о. наружных газовых сетей)</t>
  </si>
  <si>
    <t>амортизация оборудования</t>
  </si>
  <si>
    <t xml:space="preserve">Экономист по планированию  </t>
  </si>
  <si>
    <t xml:space="preserve">                    Михайлина В.А.</t>
  </si>
  <si>
    <t xml:space="preserve">                    Теплоухова С.В.</t>
  </si>
  <si>
    <t xml:space="preserve">                    Суровов В.И.</t>
  </si>
  <si>
    <t>Задолженность перед ООО"ВШКС"</t>
  </si>
  <si>
    <t xml:space="preserve">ОТЧЕТ за 9 месяцев 2011 г   </t>
  </si>
  <si>
    <r>
      <t xml:space="preserve">по содержанию и эксплуатации жилого дома по адресу: </t>
    </r>
    <r>
      <rPr>
        <b/>
        <sz val="9"/>
        <rFont val="Arial Cyr"/>
        <family val="0"/>
      </rPr>
      <t>г.Тула, ул. Марата, 35-в</t>
    </r>
  </si>
  <si>
    <t xml:space="preserve">                    Шашигина Т.А.</t>
  </si>
  <si>
    <t>Мех.уборка придомовой территории</t>
  </si>
  <si>
    <t>страховой полис</t>
  </si>
  <si>
    <t xml:space="preserve">ОТЧЕТ за 2011 г   </t>
  </si>
  <si>
    <t>Т.о. газового хозяйства ВДГО</t>
  </si>
  <si>
    <t>Т.о. наружных газовых сетей (54-ТО)</t>
  </si>
  <si>
    <t>герметизация межпанельных швов</t>
  </si>
  <si>
    <t>Ремонт и обсл.э/оборудования, ревизия э/щитков</t>
  </si>
  <si>
    <t xml:space="preserve">Электроэнергия МОП </t>
  </si>
  <si>
    <r>
      <t>Расходы на 1 м</t>
    </r>
    <r>
      <rPr>
        <b/>
        <vertAlign val="superscript"/>
        <sz val="7"/>
        <rFont val="Arial Cyr"/>
        <family val="0"/>
      </rPr>
      <t>2</t>
    </r>
    <r>
      <rPr>
        <b/>
        <sz val="7"/>
        <rFont val="Arial Cyr"/>
        <family val="0"/>
      </rPr>
      <t xml:space="preserve"> в год</t>
    </r>
  </si>
  <si>
    <r>
      <t>Расходы на 1 м</t>
    </r>
    <r>
      <rPr>
        <b/>
        <vertAlign val="superscript"/>
        <sz val="7"/>
        <rFont val="Arial Cyr"/>
        <family val="0"/>
      </rPr>
      <t>2</t>
    </r>
    <r>
      <rPr>
        <b/>
        <sz val="7"/>
        <rFont val="Arial Cyr"/>
        <family val="0"/>
      </rPr>
      <t xml:space="preserve"> в месяц</t>
    </r>
  </si>
  <si>
    <t>План.
тариф</t>
  </si>
  <si>
    <t>Зад.собст. перед ООО"ВШКС"</t>
  </si>
  <si>
    <t>Площадь жилого дома</t>
  </si>
  <si>
    <t>Управляющая компания ООО "Внешстрой-Коммунсервис"</t>
  </si>
  <si>
    <t>Адрес: 300001, г.Тула, ул.Марата, д.35-а, офис 1</t>
  </si>
  <si>
    <t>Тел: 40-55-80</t>
  </si>
  <si>
    <t>адрес: г.Тула, ул.Марата, д.35а, офис1</t>
  </si>
  <si>
    <t>тел. 40-55-80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</si>
</sst>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vertAlign val="superscript"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7"/>
      <name val="Arial Cyr"/>
      <family val="0"/>
    </font>
    <font>
      <b/>
      <vertAlign val="superscript"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/>
    </xf>
    <xf numFmtId="0" fontId="15" fillId="0" borderId="29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2" fillId="34" borderId="17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1" fillId="0" borderId="15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15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2" fontId="5" fillId="0" borderId="39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43" fontId="2" fillId="0" borderId="0" xfId="6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7">
      <selection activeCell="H26" sqref="H26"/>
    </sheetView>
  </sheetViews>
  <sheetFormatPr defaultColWidth="9.00390625" defaultRowHeight="12.75"/>
  <cols>
    <col min="1" max="1" width="3.125" style="7" customWidth="1"/>
    <col min="2" max="2" width="13.75390625" style="7" customWidth="1"/>
    <col min="3" max="3" width="13.25390625" style="7" customWidth="1"/>
    <col min="4" max="4" width="4.25390625" style="7" customWidth="1"/>
    <col min="5" max="5" width="11.625" style="7" customWidth="1"/>
    <col min="6" max="6" width="9.00390625" style="7" customWidth="1"/>
    <col min="7" max="7" width="9.25390625" style="7" customWidth="1"/>
    <col min="8" max="8" width="9.625" style="7" customWidth="1"/>
    <col min="9" max="9" width="8.25390625" style="7" customWidth="1"/>
    <col min="10" max="10" width="10.375" style="7" customWidth="1"/>
    <col min="11" max="11" width="8.75390625" style="7" customWidth="1"/>
    <col min="12" max="12" width="9.875" style="7" customWidth="1"/>
    <col min="13" max="13" width="7.875" style="7" customWidth="1"/>
    <col min="14" max="14" width="8.00390625" style="7" customWidth="1"/>
    <col min="15" max="15" width="8.25390625" style="7" customWidth="1"/>
    <col min="16" max="16" width="10.125" style="7" customWidth="1"/>
    <col min="17" max="16384" width="9.125" style="7" customWidth="1"/>
  </cols>
  <sheetData>
    <row r="1" spans="1:16" ht="35.25" customHeight="1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22"/>
      <c r="L1" s="22"/>
      <c r="M1" s="22"/>
      <c r="N1" s="22"/>
      <c r="O1" s="22"/>
      <c r="P1" s="22"/>
    </row>
    <row r="2" spans="1:16" ht="20.2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5"/>
      <c r="L2" s="15"/>
      <c r="M2" s="15"/>
      <c r="N2" s="15"/>
      <c r="O2" s="15"/>
      <c r="P2" s="15"/>
    </row>
    <row r="3" spans="1:16" ht="12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131"/>
      <c r="K3" s="15"/>
      <c r="L3" s="15"/>
      <c r="M3" s="15"/>
      <c r="N3" s="15"/>
      <c r="O3" s="15"/>
      <c r="P3" s="15"/>
    </row>
    <row r="4" spans="1:16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6" ht="12">
      <c r="B5" s="133" t="s">
        <v>1</v>
      </c>
      <c r="C5" s="133"/>
      <c r="D5" s="8"/>
      <c r="E5" s="24">
        <f>F13+F15+F16+F17+F19</f>
        <v>1027912.7300000001</v>
      </c>
      <c r="F5" s="25"/>
    </row>
    <row r="6" spans="2:5" ht="12">
      <c r="B6" s="133" t="s">
        <v>2</v>
      </c>
      <c r="C6" s="133"/>
      <c r="D6" s="8"/>
      <c r="E6" s="24">
        <f>G13+G15+G16+G17+G19</f>
        <v>1035477.1300000001</v>
      </c>
    </row>
    <row r="7" spans="2:5" ht="12">
      <c r="B7" s="133" t="s">
        <v>3</v>
      </c>
      <c r="C7" s="133"/>
      <c r="D7" s="8"/>
      <c r="E7" s="24">
        <f>H13+H15+H16+H17+H19</f>
        <v>1123100.24</v>
      </c>
    </row>
    <row r="8" spans="2:5" ht="12">
      <c r="B8" s="133" t="s">
        <v>4</v>
      </c>
      <c r="C8" s="133"/>
      <c r="D8" s="8"/>
      <c r="E8" s="24">
        <f>E5-E6</f>
        <v>-7564.400000000023</v>
      </c>
    </row>
    <row r="9" spans="2:5" ht="12">
      <c r="B9" s="133" t="s">
        <v>51</v>
      </c>
      <c r="C9" s="133"/>
      <c r="D9" s="8"/>
      <c r="E9" s="24">
        <f>E7-E5</f>
        <v>95187.5099999999</v>
      </c>
    </row>
    <row r="10" ht="12.75" customHeight="1"/>
    <row r="11" spans="2:10" ht="21.75" customHeight="1" thickBot="1">
      <c r="B11" s="17" t="s">
        <v>11</v>
      </c>
      <c r="C11" s="18">
        <v>2354.9</v>
      </c>
      <c r="D11" s="27"/>
      <c r="E11" s="132" t="s">
        <v>30</v>
      </c>
      <c r="F11" s="132"/>
      <c r="G11" s="28">
        <v>171.6</v>
      </c>
      <c r="H11" s="132" t="s">
        <v>31</v>
      </c>
      <c r="I11" s="132"/>
      <c r="J11" s="29">
        <v>2183.3</v>
      </c>
    </row>
    <row r="12" spans="1:14" ht="33.75">
      <c r="A12" s="44"/>
      <c r="B12" s="135" t="s">
        <v>29</v>
      </c>
      <c r="C12" s="135"/>
      <c r="D12" s="135"/>
      <c r="E12" s="135"/>
      <c r="F12" s="45" t="s">
        <v>1</v>
      </c>
      <c r="G12" s="45" t="s">
        <v>5</v>
      </c>
      <c r="H12" s="46" t="s">
        <v>6</v>
      </c>
      <c r="I12" s="47" t="s">
        <v>32</v>
      </c>
      <c r="J12" s="48" t="s">
        <v>33</v>
      </c>
      <c r="K12" s="20"/>
      <c r="L12" s="21"/>
      <c r="M12" s="21"/>
      <c r="N12" s="19"/>
    </row>
    <row r="13" spans="1:14" ht="12">
      <c r="A13" s="49"/>
      <c r="B13" s="134" t="s">
        <v>12</v>
      </c>
      <c r="C13" s="134"/>
      <c r="D13" s="134"/>
      <c r="E13" s="134"/>
      <c r="F13" s="37">
        <v>48178.78</v>
      </c>
      <c r="G13" s="38">
        <v>48554.03</v>
      </c>
      <c r="H13" s="38">
        <v>60653.94</v>
      </c>
      <c r="I13" s="4"/>
      <c r="J13" s="50"/>
      <c r="K13" s="6"/>
      <c r="L13" s="6"/>
      <c r="M13" s="6"/>
      <c r="N13" s="19"/>
    </row>
    <row r="14" spans="1:14" ht="12">
      <c r="A14" s="51"/>
      <c r="B14" s="126" t="s">
        <v>42</v>
      </c>
      <c r="C14" s="126"/>
      <c r="D14" s="126"/>
      <c r="E14" s="126"/>
      <c r="F14" s="42">
        <v>550.66</v>
      </c>
      <c r="G14" s="43">
        <v>528.54</v>
      </c>
      <c r="H14" s="43">
        <v>550.66</v>
      </c>
      <c r="I14" s="4"/>
      <c r="J14" s="50"/>
      <c r="K14" s="6"/>
      <c r="L14" s="6"/>
      <c r="M14" s="6"/>
      <c r="N14" s="19"/>
    </row>
    <row r="15" spans="1:14" ht="12">
      <c r="A15" s="49"/>
      <c r="B15" s="127" t="s">
        <v>7</v>
      </c>
      <c r="C15" s="128"/>
      <c r="D15" s="128"/>
      <c r="E15" s="129"/>
      <c r="F15" s="37">
        <v>298701.65</v>
      </c>
      <c r="G15" s="38">
        <v>305032.9</v>
      </c>
      <c r="H15" s="38">
        <v>298490.58</v>
      </c>
      <c r="I15" s="4"/>
      <c r="J15" s="50"/>
      <c r="K15" s="6"/>
      <c r="L15" s="6"/>
      <c r="M15" s="6"/>
      <c r="N15" s="19"/>
    </row>
    <row r="16" spans="1:14" ht="12">
      <c r="A16" s="49"/>
      <c r="B16" s="127" t="s">
        <v>8</v>
      </c>
      <c r="C16" s="128"/>
      <c r="D16" s="128"/>
      <c r="E16" s="129"/>
      <c r="F16" s="37">
        <f>122645.88+10124.77</f>
        <v>132770.65</v>
      </c>
      <c r="G16" s="38">
        <f>123038.68+8694.68</f>
        <v>131733.36</v>
      </c>
      <c r="H16" s="38">
        <v>164729.93</v>
      </c>
      <c r="I16" s="4"/>
      <c r="J16" s="50"/>
      <c r="K16" s="6"/>
      <c r="L16" s="6"/>
      <c r="M16" s="6"/>
      <c r="N16" s="19"/>
    </row>
    <row r="17" spans="1:14" ht="12">
      <c r="A17" s="49"/>
      <c r="B17" s="127" t="s">
        <v>9</v>
      </c>
      <c r="C17" s="128"/>
      <c r="D17" s="128"/>
      <c r="E17" s="129"/>
      <c r="F17" s="37">
        <v>146899.03</v>
      </c>
      <c r="G17" s="38">
        <v>146628.04</v>
      </c>
      <c r="H17" s="38">
        <f>78746.73+117364.14</f>
        <v>196110.87</v>
      </c>
      <c r="I17" s="4"/>
      <c r="J17" s="50"/>
      <c r="K17" s="6"/>
      <c r="L17" s="6"/>
      <c r="M17" s="6"/>
      <c r="N17" s="19"/>
    </row>
    <row r="18" spans="1:14" ht="12">
      <c r="A18" s="52"/>
      <c r="B18" s="126" t="s">
        <v>43</v>
      </c>
      <c r="C18" s="126"/>
      <c r="D18" s="126"/>
      <c r="E18" s="126"/>
      <c r="F18" s="41">
        <v>28525.88</v>
      </c>
      <c r="G18" s="41">
        <v>23452.08</v>
      </c>
      <c r="H18" s="41">
        <v>28525.88</v>
      </c>
      <c r="I18" s="36"/>
      <c r="J18" s="53"/>
      <c r="K18" s="6"/>
      <c r="L18" s="6"/>
      <c r="M18" s="6"/>
      <c r="N18" s="19"/>
    </row>
    <row r="19" spans="1:14" ht="12.75" thickBot="1">
      <c r="A19" s="54"/>
      <c r="B19" s="136" t="s">
        <v>14</v>
      </c>
      <c r="C19" s="136"/>
      <c r="D19" s="136"/>
      <c r="E19" s="136"/>
      <c r="F19" s="39">
        <v>401362.62</v>
      </c>
      <c r="G19" s="40">
        <v>403528.8</v>
      </c>
      <c r="H19" s="40">
        <f>SUM(H20:H42)</f>
        <v>403114.92</v>
      </c>
      <c r="I19" s="32">
        <f>SUM(I20:I42)</f>
        <v>184.63560665048317</v>
      </c>
      <c r="J19" s="55">
        <f>SUM(J20:J42)</f>
        <v>15.386300554206935</v>
      </c>
      <c r="K19" s="6"/>
      <c r="L19" s="6"/>
      <c r="M19" s="6"/>
      <c r="N19" s="19"/>
    </row>
    <row r="20" spans="1:14" ht="12">
      <c r="A20" s="30">
        <v>1</v>
      </c>
      <c r="B20" s="137" t="s">
        <v>28</v>
      </c>
      <c r="C20" s="137"/>
      <c r="D20" s="137"/>
      <c r="E20" s="137"/>
      <c r="F20" s="30"/>
      <c r="G20" s="31"/>
      <c r="H20" s="31">
        <f>984.31+6414.07+327.21</f>
        <v>7725.589999999999</v>
      </c>
      <c r="I20" s="33">
        <f>H20/J11</f>
        <v>3.5384921907204685</v>
      </c>
      <c r="J20" s="33">
        <f aca="true" t="shared" si="0" ref="J20:J42">I20/12</f>
        <v>0.2948743492267057</v>
      </c>
      <c r="K20" s="16"/>
      <c r="L20" s="16"/>
      <c r="M20" s="16"/>
      <c r="N20" s="5"/>
    </row>
    <row r="21" spans="1:14" ht="12" customHeight="1">
      <c r="A21" s="2">
        <v>2</v>
      </c>
      <c r="B21" s="115" t="s">
        <v>46</v>
      </c>
      <c r="C21" s="119"/>
      <c r="D21" s="119"/>
      <c r="E21" s="120"/>
      <c r="F21" s="1"/>
      <c r="G21" s="9"/>
      <c r="H21" s="9">
        <v>405.01</v>
      </c>
      <c r="I21" s="34">
        <f>H21/J11</f>
        <v>0.18550359547474005</v>
      </c>
      <c r="J21" s="34">
        <f t="shared" si="0"/>
        <v>0.015458632956228338</v>
      </c>
      <c r="K21" s="16"/>
      <c r="L21" s="16"/>
      <c r="M21" s="16"/>
      <c r="N21" s="5"/>
    </row>
    <row r="22" spans="1:14" ht="12">
      <c r="A22" s="2">
        <v>3</v>
      </c>
      <c r="B22" s="118" t="s">
        <v>15</v>
      </c>
      <c r="C22" s="118"/>
      <c r="D22" s="118"/>
      <c r="E22" s="118"/>
      <c r="F22" s="12"/>
      <c r="G22" s="9"/>
      <c r="H22" s="9">
        <v>19374</v>
      </c>
      <c r="I22" s="34">
        <f>H22/J11</f>
        <v>8.873723262950579</v>
      </c>
      <c r="J22" s="34">
        <f t="shared" si="0"/>
        <v>0.7394769385792149</v>
      </c>
      <c r="K22" s="16"/>
      <c r="L22" s="16"/>
      <c r="M22" s="16"/>
      <c r="N22" s="5"/>
    </row>
    <row r="23" spans="1:14" ht="12">
      <c r="A23" s="2">
        <v>4</v>
      </c>
      <c r="B23" s="118" t="s">
        <v>16</v>
      </c>
      <c r="C23" s="118"/>
      <c r="D23" s="118"/>
      <c r="E23" s="118"/>
      <c r="F23" s="12"/>
      <c r="G23" s="9"/>
      <c r="H23" s="34">
        <v>50947.1</v>
      </c>
      <c r="I23" s="34">
        <f>H23/J11</f>
        <v>23.33490587642559</v>
      </c>
      <c r="J23" s="34">
        <f t="shared" si="0"/>
        <v>1.9445754897021326</v>
      </c>
      <c r="K23" s="16"/>
      <c r="L23" s="16"/>
      <c r="M23" s="16"/>
      <c r="N23" s="5"/>
    </row>
    <row r="24" spans="1:14" ht="12">
      <c r="A24" s="2">
        <v>5</v>
      </c>
      <c r="B24" s="118" t="s">
        <v>17</v>
      </c>
      <c r="C24" s="118"/>
      <c r="D24" s="118"/>
      <c r="E24" s="118"/>
      <c r="F24" s="3"/>
      <c r="G24" s="9"/>
      <c r="H24" s="9">
        <v>2587</v>
      </c>
      <c r="I24" s="34">
        <f>H24/J11</f>
        <v>1.1849035863142947</v>
      </c>
      <c r="J24" s="34">
        <f t="shared" si="0"/>
        <v>0.09874196552619123</v>
      </c>
      <c r="K24" s="16"/>
      <c r="L24" s="16"/>
      <c r="M24" s="16"/>
      <c r="N24" s="5"/>
    </row>
    <row r="25" spans="1:14" ht="12">
      <c r="A25" s="2">
        <v>6</v>
      </c>
      <c r="B25" s="118" t="s">
        <v>18</v>
      </c>
      <c r="C25" s="118"/>
      <c r="D25" s="118"/>
      <c r="E25" s="118"/>
      <c r="F25" s="3"/>
      <c r="G25" s="9"/>
      <c r="H25" s="9">
        <v>0</v>
      </c>
      <c r="I25" s="34">
        <f>H25/J11</f>
        <v>0</v>
      </c>
      <c r="J25" s="34">
        <f t="shared" si="0"/>
        <v>0</v>
      </c>
      <c r="K25" s="16"/>
      <c r="L25" s="16"/>
      <c r="M25" s="16"/>
      <c r="N25" s="5"/>
    </row>
    <row r="26" spans="1:14" ht="12">
      <c r="A26" s="2">
        <v>7</v>
      </c>
      <c r="B26" s="118" t="s">
        <v>19</v>
      </c>
      <c r="C26" s="118"/>
      <c r="D26" s="118"/>
      <c r="E26" s="118"/>
      <c r="F26" s="9"/>
      <c r="G26" s="9"/>
      <c r="H26" s="35">
        <v>48469.26</v>
      </c>
      <c r="I26" s="34">
        <f>H26/J11</f>
        <v>22.2</v>
      </c>
      <c r="J26" s="34">
        <f t="shared" si="0"/>
        <v>1.8499999999999999</v>
      </c>
      <c r="K26" s="16"/>
      <c r="L26" s="16"/>
      <c r="M26" s="16"/>
      <c r="N26" s="5"/>
    </row>
    <row r="27" spans="1:14" ht="12">
      <c r="A27" s="2">
        <v>8</v>
      </c>
      <c r="B27" s="118" t="s">
        <v>20</v>
      </c>
      <c r="C27" s="118"/>
      <c r="D27" s="118"/>
      <c r="E27" s="118"/>
      <c r="F27" s="9"/>
      <c r="G27" s="9"/>
      <c r="H27" s="35">
        <v>83934.07</v>
      </c>
      <c r="I27" s="34">
        <f>H27/J11</f>
        <v>38.443672422479736</v>
      </c>
      <c r="J27" s="34">
        <f t="shared" si="0"/>
        <v>3.203639368539978</v>
      </c>
      <c r="K27" s="16"/>
      <c r="L27" s="16"/>
      <c r="M27" s="16"/>
      <c r="N27" s="5"/>
    </row>
    <row r="28" spans="1:14" ht="12">
      <c r="A28" s="2">
        <v>9</v>
      </c>
      <c r="B28" s="118" t="s">
        <v>21</v>
      </c>
      <c r="C28" s="118"/>
      <c r="D28" s="118"/>
      <c r="E28" s="118"/>
      <c r="F28" s="9"/>
      <c r="G28" s="9"/>
      <c r="H28" s="35">
        <v>32162.71</v>
      </c>
      <c r="I28" s="34">
        <f>H28/J11</f>
        <v>14.73123711812394</v>
      </c>
      <c r="J28" s="34">
        <f t="shared" si="0"/>
        <v>1.227603093176995</v>
      </c>
      <c r="K28" s="16"/>
      <c r="L28" s="16"/>
      <c r="M28" s="16"/>
      <c r="N28" s="5"/>
    </row>
    <row r="29" spans="1:14" ht="12">
      <c r="A29" s="2">
        <v>10</v>
      </c>
      <c r="B29" s="115" t="s">
        <v>22</v>
      </c>
      <c r="C29" s="116"/>
      <c r="D29" s="116"/>
      <c r="E29" s="117"/>
      <c r="F29" s="9"/>
      <c r="G29" s="9"/>
      <c r="H29" s="35">
        <v>156.94</v>
      </c>
      <c r="I29" s="34">
        <f>H29/J11</f>
        <v>0.07188201346585443</v>
      </c>
      <c r="J29" s="34">
        <f t="shared" si="0"/>
        <v>0.005990167788821203</v>
      </c>
      <c r="K29" s="16"/>
      <c r="L29" s="16"/>
      <c r="M29" s="16"/>
      <c r="N29" s="5"/>
    </row>
    <row r="30" spans="1:14" ht="12">
      <c r="A30" s="2">
        <v>11</v>
      </c>
      <c r="B30" s="115" t="s">
        <v>23</v>
      </c>
      <c r="C30" s="116"/>
      <c r="D30" s="116"/>
      <c r="E30" s="117"/>
      <c r="F30" s="9"/>
      <c r="G30" s="9"/>
      <c r="H30" s="35">
        <f>40+3.66</f>
        <v>43.66</v>
      </c>
      <c r="I30" s="34">
        <f>H30/J11</f>
        <v>0.019997251866440705</v>
      </c>
      <c r="J30" s="34">
        <f t="shared" si="0"/>
        <v>0.0016664376555367254</v>
      </c>
      <c r="K30" s="16"/>
      <c r="L30" s="16"/>
      <c r="M30" s="16"/>
      <c r="N30" s="5"/>
    </row>
    <row r="31" spans="1:14" ht="12.75">
      <c r="A31" s="2">
        <v>12</v>
      </c>
      <c r="B31" s="115" t="s">
        <v>44</v>
      </c>
      <c r="C31" s="119"/>
      <c r="D31" s="119"/>
      <c r="E31" s="120"/>
      <c r="F31" s="9"/>
      <c r="G31" s="9"/>
      <c r="H31" s="35">
        <v>7929.68</v>
      </c>
      <c r="I31" s="34">
        <f>H31/J11</f>
        <v>3.6319699537397514</v>
      </c>
      <c r="J31" s="34">
        <f t="shared" si="0"/>
        <v>0.30266416281164593</v>
      </c>
      <c r="K31" s="16"/>
      <c r="L31" s="16"/>
      <c r="M31" s="16"/>
      <c r="N31" s="5"/>
    </row>
    <row r="32" spans="1:14" ht="12.75">
      <c r="A32" s="2">
        <v>13</v>
      </c>
      <c r="B32" s="115" t="s">
        <v>36</v>
      </c>
      <c r="C32" s="119"/>
      <c r="D32" s="119"/>
      <c r="E32" s="120"/>
      <c r="F32" s="9"/>
      <c r="G32" s="9"/>
      <c r="H32" s="35">
        <v>10220.49</v>
      </c>
      <c r="I32" s="34">
        <f>H32/J11</f>
        <v>4.681211926899647</v>
      </c>
      <c r="J32" s="34">
        <f t="shared" si="0"/>
        <v>0.39010099390830394</v>
      </c>
      <c r="K32" s="16"/>
      <c r="L32" s="16"/>
      <c r="M32" s="16"/>
      <c r="N32" s="5"/>
    </row>
    <row r="33" spans="1:14" ht="12">
      <c r="A33" s="2">
        <v>14</v>
      </c>
      <c r="B33" s="118" t="s">
        <v>45</v>
      </c>
      <c r="C33" s="118"/>
      <c r="D33" s="118"/>
      <c r="E33" s="118"/>
      <c r="F33" s="9"/>
      <c r="G33" s="9"/>
      <c r="H33" s="35">
        <v>4416.88</v>
      </c>
      <c r="I33" s="34">
        <f>H33/J11</f>
        <v>2.0230293592268582</v>
      </c>
      <c r="J33" s="34">
        <f t="shared" si="0"/>
        <v>0.16858577993557153</v>
      </c>
      <c r="K33" s="16"/>
      <c r="L33" s="16"/>
      <c r="M33" s="16"/>
      <c r="N33" s="5"/>
    </row>
    <row r="34" spans="1:14" ht="12">
      <c r="A34" s="2">
        <v>15</v>
      </c>
      <c r="B34" s="115" t="s">
        <v>40</v>
      </c>
      <c r="C34" s="116"/>
      <c r="D34" s="116"/>
      <c r="E34" s="117"/>
      <c r="F34" s="9"/>
      <c r="G34" s="9"/>
      <c r="H34" s="35">
        <v>1980</v>
      </c>
      <c r="I34" s="34">
        <f>H34/J11</f>
        <v>0.9068840745660238</v>
      </c>
      <c r="J34" s="34">
        <f t="shared" si="0"/>
        <v>0.07557367288050199</v>
      </c>
      <c r="K34" s="16"/>
      <c r="L34" s="16"/>
      <c r="M34" s="16"/>
      <c r="N34" s="5"/>
    </row>
    <row r="35" spans="1:14" ht="12">
      <c r="A35" s="2">
        <v>16</v>
      </c>
      <c r="B35" s="115" t="s">
        <v>41</v>
      </c>
      <c r="C35" s="116"/>
      <c r="D35" s="116"/>
      <c r="E35" s="117"/>
      <c r="F35" s="9"/>
      <c r="G35" s="9"/>
      <c r="H35" s="35">
        <v>40.88</v>
      </c>
      <c r="I35" s="34">
        <f>H35/J11</f>
        <v>0.018723949983969222</v>
      </c>
      <c r="J35" s="34">
        <f t="shared" si="0"/>
        <v>0.0015603291653307684</v>
      </c>
      <c r="K35" s="16"/>
      <c r="L35" s="16"/>
      <c r="M35" s="16"/>
      <c r="N35" s="5"/>
    </row>
    <row r="36" spans="1:14" ht="12">
      <c r="A36" s="2">
        <v>17</v>
      </c>
      <c r="B36" s="118" t="s">
        <v>24</v>
      </c>
      <c r="C36" s="118"/>
      <c r="D36" s="118"/>
      <c r="E36" s="118"/>
      <c r="F36" s="9"/>
      <c r="G36" s="9"/>
      <c r="H36" s="35">
        <v>2284</v>
      </c>
      <c r="I36" s="34">
        <f>H36/J11</f>
        <v>1.0461228415701003</v>
      </c>
      <c r="J36" s="34">
        <f t="shared" si="0"/>
        <v>0.08717690346417502</v>
      </c>
      <c r="K36" s="16"/>
      <c r="L36" s="16"/>
      <c r="M36" s="16"/>
      <c r="N36" s="5"/>
    </row>
    <row r="37" spans="1:14" ht="12">
      <c r="A37" s="2">
        <v>18</v>
      </c>
      <c r="B37" s="118" t="s">
        <v>25</v>
      </c>
      <c r="C37" s="118"/>
      <c r="D37" s="118"/>
      <c r="E37" s="118"/>
      <c r="F37" s="9"/>
      <c r="G37" s="9"/>
      <c r="H37" s="35">
        <v>42788.23</v>
      </c>
      <c r="I37" s="34">
        <f>H37/J11</f>
        <v>19.597961800943526</v>
      </c>
      <c r="J37" s="34">
        <f t="shared" si="0"/>
        <v>1.6331634834119606</v>
      </c>
      <c r="K37" s="16"/>
      <c r="L37" s="16"/>
      <c r="M37" s="16"/>
      <c r="N37" s="5"/>
    </row>
    <row r="38" spans="1:14" ht="12">
      <c r="A38" s="2">
        <v>19</v>
      </c>
      <c r="B38" s="115" t="s">
        <v>38</v>
      </c>
      <c r="C38" s="116"/>
      <c r="D38" s="116"/>
      <c r="E38" s="117"/>
      <c r="F38" s="9"/>
      <c r="G38" s="9"/>
      <c r="H38" s="35">
        <v>108.37</v>
      </c>
      <c r="I38" s="34">
        <f>H38/J11</f>
        <v>0.04963587230339394</v>
      </c>
      <c r="J38" s="34">
        <f t="shared" si="0"/>
        <v>0.004136322691949495</v>
      </c>
      <c r="K38" s="16"/>
      <c r="L38" s="16"/>
      <c r="M38" s="16"/>
      <c r="N38" s="5"/>
    </row>
    <row r="39" spans="1:14" ht="12">
      <c r="A39" s="2">
        <v>20</v>
      </c>
      <c r="B39" s="118" t="s">
        <v>37</v>
      </c>
      <c r="C39" s="118"/>
      <c r="D39" s="118"/>
      <c r="E39" s="118"/>
      <c r="F39" s="9"/>
      <c r="G39" s="9"/>
      <c r="H39" s="35">
        <v>11800</v>
      </c>
      <c r="I39" s="34">
        <f>H39/J11</f>
        <v>5.404662666605597</v>
      </c>
      <c r="J39" s="34">
        <f t="shared" si="0"/>
        <v>0.45038855555046636</v>
      </c>
      <c r="K39" s="16"/>
      <c r="L39" s="16"/>
      <c r="M39" s="16"/>
      <c r="N39" s="5"/>
    </row>
    <row r="40" spans="1:14" ht="12">
      <c r="A40" s="2">
        <v>21</v>
      </c>
      <c r="B40" s="115" t="s">
        <v>26</v>
      </c>
      <c r="C40" s="116"/>
      <c r="D40" s="116"/>
      <c r="E40" s="117"/>
      <c r="F40" s="9"/>
      <c r="G40" s="9"/>
      <c r="H40" s="35">
        <v>22848.6</v>
      </c>
      <c r="I40" s="34">
        <f>H40/J11</f>
        <v>10.465167407135985</v>
      </c>
      <c r="J40" s="34">
        <f t="shared" si="0"/>
        <v>0.8720972839279987</v>
      </c>
      <c r="K40" s="16"/>
      <c r="L40" s="16"/>
      <c r="M40" s="16"/>
      <c r="N40" s="5"/>
    </row>
    <row r="41" spans="1:14" ht="12">
      <c r="A41" s="2">
        <v>22</v>
      </c>
      <c r="B41" s="118" t="s">
        <v>27</v>
      </c>
      <c r="C41" s="118"/>
      <c r="D41" s="118"/>
      <c r="E41" s="118"/>
      <c r="F41" s="9"/>
      <c r="G41" s="9"/>
      <c r="H41" s="35">
        <v>540.8</v>
      </c>
      <c r="I41" s="34">
        <f>H41/J11</f>
        <v>0.24769843814409376</v>
      </c>
      <c r="J41" s="34">
        <f t="shared" si="0"/>
        <v>0.020641536512007813</v>
      </c>
      <c r="K41" s="16"/>
      <c r="L41" s="16"/>
      <c r="M41" s="16"/>
      <c r="N41" s="5"/>
    </row>
    <row r="42" spans="1:14" ht="12">
      <c r="A42" s="2">
        <v>23</v>
      </c>
      <c r="B42" s="118" t="s">
        <v>13</v>
      </c>
      <c r="C42" s="118"/>
      <c r="D42" s="118"/>
      <c r="E42" s="118"/>
      <c r="F42" s="3"/>
      <c r="G42" s="2"/>
      <c r="H42" s="34">
        <v>52351.65</v>
      </c>
      <c r="I42" s="34">
        <f>H42/J11</f>
        <v>23.978221041542618</v>
      </c>
      <c r="J42" s="34">
        <f t="shared" si="0"/>
        <v>1.9981850867952182</v>
      </c>
      <c r="K42" s="16"/>
      <c r="L42" s="16">
        <f>F19/115*15</f>
        <v>52351.64608695652</v>
      </c>
      <c r="M42" s="16"/>
      <c r="N42" s="5"/>
    </row>
    <row r="43" ht="12">
      <c r="L43" s="7">
        <v>15</v>
      </c>
    </row>
    <row r="44" spans="1:10" ht="14.25">
      <c r="A44" s="26"/>
      <c r="B44" s="23" t="s">
        <v>34</v>
      </c>
      <c r="C44" s="23"/>
      <c r="D44" s="23"/>
      <c r="E44" s="23"/>
      <c r="F44" s="23"/>
      <c r="G44" s="124" t="s">
        <v>50</v>
      </c>
      <c r="H44" s="123"/>
      <c r="I44" s="123"/>
      <c r="J44" s="123"/>
    </row>
    <row r="45" spans="1:8" ht="14.25">
      <c r="A45" s="26"/>
      <c r="B45" s="23"/>
      <c r="C45" s="23"/>
      <c r="D45" s="23"/>
      <c r="E45" s="23"/>
      <c r="F45" s="23"/>
      <c r="G45" s="23"/>
      <c r="H45" s="23"/>
    </row>
    <row r="46" spans="1:10" ht="14.25">
      <c r="A46" s="26"/>
      <c r="B46" s="23" t="s">
        <v>35</v>
      </c>
      <c r="C46" s="23"/>
      <c r="D46" s="23"/>
      <c r="E46" s="23"/>
      <c r="F46" s="23"/>
      <c r="G46" s="124" t="s">
        <v>48</v>
      </c>
      <c r="H46" s="123"/>
      <c r="I46" s="123"/>
      <c r="J46" s="123"/>
    </row>
    <row r="47" spans="1:9" ht="14.25">
      <c r="A47" s="26"/>
      <c r="B47" s="56"/>
      <c r="C47" s="56"/>
      <c r="D47" s="56"/>
      <c r="E47" s="56"/>
      <c r="F47" s="6"/>
      <c r="G47" s="6"/>
      <c r="H47" s="6"/>
      <c r="I47" s="23"/>
    </row>
    <row r="48" spans="1:10" ht="14.25">
      <c r="A48" s="122" t="s">
        <v>47</v>
      </c>
      <c r="B48" s="123"/>
      <c r="C48" s="123"/>
      <c r="D48" s="123"/>
      <c r="E48" s="56"/>
      <c r="F48" s="6"/>
      <c r="G48" s="125" t="s">
        <v>49</v>
      </c>
      <c r="H48" s="125"/>
      <c r="I48" s="123"/>
      <c r="J48" s="123"/>
    </row>
    <row r="49" spans="1:9" ht="14.25">
      <c r="A49" s="26"/>
      <c r="B49" s="56"/>
      <c r="C49" s="56"/>
      <c r="D49" s="56"/>
      <c r="E49" s="56"/>
      <c r="F49" s="6"/>
      <c r="G49" s="6"/>
      <c r="H49" s="6"/>
      <c r="I49" s="23"/>
    </row>
    <row r="60" spans="2:5" ht="14.25" customHeight="1">
      <c r="B60" s="13"/>
      <c r="D60" s="10"/>
      <c r="E60" s="10"/>
    </row>
    <row r="61" spans="1:16" ht="82.5" customHeight="1">
      <c r="A61" s="1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3" spans="2:5" ht="12">
      <c r="B63" s="121"/>
      <c r="C63" s="121"/>
      <c r="D63" s="121"/>
      <c r="E63" s="121"/>
    </row>
    <row r="64" spans="2:5" ht="12.75">
      <c r="B64" s="114"/>
      <c r="C64" s="114"/>
      <c r="D64" s="114"/>
      <c r="E64" s="114"/>
    </row>
    <row r="65" spans="2:5" ht="12.75">
      <c r="B65" s="114"/>
      <c r="C65" s="114"/>
      <c r="D65" s="114"/>
      <c r="E65" s="114"/>
    </row>
    <row r="66" spans="2:5" ht="12.75">
      <c r="B66" s="114"/>
      <c r="C66" s="114"/>
      <c r="D66" s="114"/>
      <c r="E66" s="114"/>
    </row>
    <row r="67" spans="2:5" ht="12.75">
      <c r="B67" s="114"/>
      <c r="C67" s="114"/>
      <c r="D67" s="114"/>
      <c r="E67" s="114"/>
    </row>
    <row r="68" spans="2:5" ht="12.75" customHeight="1">
      <c r="B68" s="114"/>
      <c r="C68" s="114"/>
      <c r="D68" s="114"/>
      <c r="E68" s="114"/>
    </row>
    <row r="69" spans="2:5" ht="12" customHeight="1">
      <c r="B69" s="114"/>
      <c r="C69" s="114"/>
      <c r="D69" s="114"/>
      <c r="E69" s="114"/>
    </row>
    <row r="70" spans="2:5" ht="12.75">
      <c r="B70" s="114"/>
      <c r="C70" s="114"/>
      <c r="D70" s="114"/>
      <c r="E70" s="114"/>
    </row>
    <row r="71" spans="2:5" ht="14.25" customHeight="1">
      <c r="B71" s="114"/>
      <c r="C71" s="114"/>
      <c r="D71" s="114"/>
      <c r="E71" s="114"/>
    </row>
    <row r="72" spans="2:5" ht="12.75">
      <c r="B72" s="114"/>
      <c r="C72" s="114"/>
      <c r="D72" s="114"/>
      <c r="E72" s="114"/>
    </row>
    <row r="73" spans="2:5" ht="12.75">
      <c r="B73" s="114"/>
      <c r="C73" s="114"/>
      <c r="D73" s="114"/>
      <c r="E73" s="114"/>
    </row>
    <row r="74" spans="2:5" ht="12.75" customHeight="1">
      <c r="B74" s="114"/>
      <c r="C74" s="114"/>
      <c r="D74" s="114"/>
      <c r="E74" s="114"/>
    </row>
    <row r="75" spans="2:5" ht="12.75" customHeight="1">
      <c r="B75" s="114"/>
      <c r="C75" s="114"/>
      <c r="D75" s="114"/>
      <c r="E75" s="114"/>
    </row>
    <row r="76" spans="2:5" ht="15" customHeight="1">
      <c r="B76" s="114"/>
      <c r="C76" s="114"/>
      <c r="D76" s="114"/>
      <c r="E76" s="114"/>
    </row>
    <row r="77" spans="2:5" ht="12.75">
      <c r="B77" s="114"/>
      <c r="C77" s="114"/>
      <c r="D77" s="114"/>
      <c r="E77" s="114"/>
    </row>
    <row r="78" spans="2:5" ht="12.75">
      <c r="B78" s="114"/>
      <c r="C78" s="114"/>
      <c r="D78" s="114"/>
      <c r="E78" s="114"/>
    </row>
    <row r="79" spans="2:5" ht="12.75">
      <c r="B79" s="114"/>
      <c r="C79" s="114"/>
      <c r="D79" s="114"/>
      <c r="E79" s="114"/>
    </row>
  </sheetData>
  <sheetProtection/>
  <mergeCells count="62">
    <mergeCell ref="B13:E13"/>
    <mergeCell ref="B15:E15"/>
    <mergeCell ref="B24:E24"/>
    <mergeCell ref="B21:E21"/>
    <mergeCell ref="E11:F11"/>
    <mergeCell ref="B12:E12"/>
    <mergeCell ref="B19:E19"/>
    <mergeCell ref="B20:E20"/>
    <mergeCell ref="B22:E22"/>
    <mergeCell ref="A1:J1"/>
    <mergeCell ref="A2:J2"/>
    <mergeCell ref="A3:J3"/>
    <mergeCell ref="H11:I11"/>
    <mergeCell ref="B9:C9"/>
    <mergeCell ref="B5:C5"/>
    <mergeCell ref="B6:C6"/>
    <mergeCell ref="B7:C7"/>
    <mergeCell ref="B8:C8"/>
    <mergeCell ref="G46:J46"/>
    <mergeCell ref="G48:J48"/>
    <mergeCell ref="B40:E40"/>
    <mergeCell ref="B41:E41"/>
    <mergeCell ref="G44:J44"/>
    <mergeCell ref="B14:E14"/>
    <mergeCell ref="B18:E18"/>
    <mergeCell ref="B17:E17"/>
    <mergeCell ref="B16:E16"/>
    <mergeCell ref="B26:E26"/>
    <mergeCell ref="B37:E37"/>
    <mergeCell ref="B30:E30"/>
    <mergeCell ref="B33:E33"/>
    <mergeCell ref="B36:E36"/>
    <mergeCell ref="B27:E27"/>
    <mergeCell ref="B28:E28"/>
    <mergeCell ref="B29:E29"/>
    <mergeCell ref="B31:E31"/>
    <mergeCell ref="B25:E25"/>
    <mergeCell ref="B23:E23"/>
    <mergeCell ref="B32:E32"/>
    <mergeCell ref="B34:E34"/>
    <mergeCell ref="B35:E35"/>
    <mergeCell ref="B69:E69"/>
    <mergeCell ref="B63:E63"/>
    <mergeCell ref="B64:E64"/>
    <mergeCell ref="A48:D48"/>
    <mergeCell ref="B66:E66"/>
    <mergeCell ref="B67:E67"/>
    <mergeCell ref="B68:E68"/>
    <mergeCell ref="B38:E38"/>
    <mergeCell ref="B77:E77"/>
    <mergeCell ref="B78:E78"/>
    <mergeCell ref="B72:E72"/>
    <mergeCell ref="B65:E65"/>
    <mergeCell ref="B42:E42"/>
    <mergeCell ref="B39:E39"/>
    <mergeCell ref="B70:E70"/>
    <mergeCell ref="B71:E71"/>
    <mergeCell ref="B79:E79"/>
    <mergeCell ref="B73:E73"/>
    <mergeCell ref="B74:E74"/>
    <mergeCell ref="B75:E75"/>
    <mergeCell ref="B76:E76"/>
  </mergeCells>
  <printOptions/>
  <pageMargins left="0.1968503937007874" right="0.1968503937007874" top="0.07874015748031496" bottom="0.0787401574803149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B20" sqref="B20:E20"/>
    </sheetView>
  </sheetViews>
  <sheetFormatPr defaultColWidth="9.00390625" defaultRowHeight="12.75"/>
  <cols>
    <col min="1" max="1" width="3.125" style="7" customWidth="1"/>
    <col min="2" max="2" width="13.75390625" style="7" customWidth="1"/>
    <col min="3" max="3" width="13.25390625" style="7" customWidth="1"/>
    <col min="4" max="4" width="4.25390625" style="7" customWidth="1"/>
    <col min="5" max="5" width="11.625" style="7" customWidth="1"/>
    <col min="6" max="6" width="9.00390625" style="7" customWidth="1"/>
    <col min="7" max="7" width="9.25390625" style="7" customWidth="1"/>
    <col min="8" max="8" width="9.625" style="7" customWidth="1"/>
    <col min="9" max="9" width="8.25390625" style="7" customWidth="1"/>
    <col min="10" max="10" width="10.375" style="7" customWidth="1"/>
    <col min="11" max="11" width="8.75390625" style="7" customWidth="1"/>
    <col min="12" max="12" width="7.75390625" style="7" customWidth="1"/>
    <col min="13" max="13" width="7.875" style="7" customWidth="1"/>
    <col min="14" max="14" width="8.00390625" style="7" customWidth="1"/>
    <col min="15" max="15" width="8.25390625" style="7" customWidth="1"/>
    <col min="16" max="16" width="10.125" style="7" customWidth="1"/>
    <col min="17" max="16384" width="9.125" style="7" customWidth="1"/>
  </cols>
  <sheetData>
    <row r="1" spans="1:16" ht="35.25" customHeight="1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22"/>
      <c r="L1" s="22"/>
      <c r="M1" s="22"/>
      <c r="N1" s="22"/>
      <c r="O1" s="22"/>
      <c r="P1" s="22"/>
    </row>
    <row r="2" spans="1:16" ht="20.2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5"/>
      <c r="L2" s="15"/>
      <c r="M2" s="15"/>
      <c r="N2" s="15"/>
      <c r="O2" s="15"/>
      <c r="P2" s="15"/>
    </row>
    <row r="3" spans="1:16" ht="12">
      <c r="A3" s="131" t="s">
        <v>53</v>
      </c>
      <c r="B3" s="131"/>
      <c r="C3" s="131"/>
      <c r="D3" s="131"/>
      <c r="E3" s="131"/>
      <c r="F3" s="131"/>
      <c r="G3" s="131"/>
      <c r="H3" s="131"/>
      <c r="I3" s="131"/>
      <c r="J3" s="131"/>
      <c r="K3" s="15"/>
      <c r="L3" s="15"/>
      <c r="M3" s="15"/>
      <c r="N3" s="15"/>
      <c r="O3" s="15"/>
      <c r="P3" s="15"/>
    </row>
    <row r="4" spans="1:16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6" ht="12">
      <c r="B5" s="133" t="s">
        <v>1</v>
      </c>
      <c r="C5" s="133"/>
      <c r="D5" s="8"/>
      <c r="E5" s="24">
        <f>F13+F15+F16+F17+F19</f>
        <v>330008.8</v>
      </c>
      <c r="F5" s="25"/>
    </row>
    <row r="6" spans="2:5" ht="12">
      <c r="B6" s="133" t="s">
        <v>2</v>
      </c>
      <c r="C6" s="133"/>
      <c r="D6" s="8"/>
      <c r="E6" s="24">
        <f>G13+G15+G16+G17+G19</f>
        <v>310100.56</v>
      </c>
    </row>
    <row r="7" spans="2:5" ht="12">
      <c r="B7" s="133" t="s">
        <v>3</v>
      </c>
      <c r="C7" s="133"/>
      <c r="D7" s="8"/>
      <c r="E7" s="24">
        <f>H13+H15+H16+H17+H19</f>
        <v>280096.8560869565</v>
      </c>
    </row>
    <row r="8" spans="2:5" ht="12">
      <c r="B8" s="133" t="s">
        <v>4</v>
      </c>
      <c r="C8" s="133"/>
      <c r="D8" s="8"/>
      <c r="E8" s="24">
        <f>E5-E6</f>
        <v>19908.23999999999</v>
      </c>
    </row>
    <row r="9" spans="2:5" ht="12">
      <c r="B9" s="133" t="s">
        <v>51</v>
      </c>
      <c r="C9" s="133"/>
      <c r="D9" s="8"/>
      <c r="E9" s="24">
        <f>E7-E5</f>
        <v>-49911.94391304348</v>
      </c>
    </row>
    <row r="10" ht="12.75" customHeight="1"/>
    <row r="11" spans="2:10" ht="21.75" customHeight="1" thickBot="1">
      <c r="B11" s="17" t="s">
        <v>11</v>
      </c>
      <c r="C11" s="18">
        <v>2354.9</v>
      </c>
      <c r="D11" s="27"/>
      <c r="E11" s="132" t="s">
        <v>30</v>
      </c>
      <c r="F11" s="132"/>
      <c r="G11" s="28">
        <v>171.6</v>
      </c>
      <c r="H11" s="132" t="s">
        <v>31</v>
      </c>
      <c r="I11" s="132"/>
      <c r="J11" s="29">
        <v>2183.3</v>
      </c>
    </row>
    <row r="12" spans="1:14" ht="33.75">
      <c r="A12" s="44"/>
      <c r="B12" s="135" t="s">
        <v>29</v>
      </c>
      <c r="C12" s="135"/>
      <c r="D12" s="135"/>
      <c r="E12" s="135"/>
      <c r="F12" s="45" t="s">
        <v>1</v>
      </c>
      <c r="G12" s="45" t="s">
        <v>5</v>
      </c>
      <c r="H12" s="46" t="s">
        <v>6</v>
      </c>
      <c r="I12" s="47" t="s">
        <v>32</v>
      </c>
      <c r="J12" s="48" t="s">
        <v>33</v>
      </c>
      <c r="K12" s="20"/>
      <c r="L12" s="21"/>
      <c r="M12" s="21"/>
      <c r="N12" s="19"/>
    </row>
    <row r="13" spans="1:14" ht="12">
      <c r="A13" s="49"/>
      <c r="B13" s="134" t="s">
        <v>12</v>
      </c>
      <c r="C13" s="134"/>
      <c r="D13" s="134"/>
      <c r="E13" s="134"/>
      <c r="F13" s="37"/>
      <c r="G13" s="38"/>
      <c r="H13" s="38"/>
      <c r="I13" s="4"/>
      <c r="J13" s="50"/>
      <c r="K13" s="6"/>
      <c r="L13" s="6"/>
      <c r="M13" s="6"/>
      <c r="N13" s="19"/>
    </row>
    <row r="14" spans="1:14" ht="12">
      <c r="A14" s="51"/>
      <c r="B14" s="126" t="s">
        <v>42</v>
      </c>
      <c r="C14" s="126"/>
      <c r="D14" s="126"/>
      <c r="E14" s="126"/>
      <c r="F14" s="42"/>
      <c r="G14" s="43"/>
      <c r="H14" s="43"/>
      <c r="I14" s="4"/>
      <c r="J14" s="50"/>
      <c r="K14" s="6"/>
      <c r="L14" s="6"/>
      <c r="M14" s="6"/>
      <c r="N14" s="19"/>
    </row>
    <row r="15" spans="1:14" ht="12">
      <c r="A15" s="49"/>
      <c r="B15" s="127" t="s">
        <v>7</v>
      </c>
      <c r="C15" s="128"/>
      <c r="D15" s="128"/>
      <c r="E15" s="129"/>
      <c r="F15" s="37"/>
      <c r="G15" s="38"/>
      <c r="H15" s="38"/>
      <c r="I15" s="4"/>
      <c r="J15" s="50"/>
      <c r="K15" s="6"/>
      <c r="L15" s="6"/>
      <c r="M15" s="6"/>
      <c r="N15" s="19"/>
    </row>
    <row r="16" spans="1:14" ht="12">
      <c r="A16" s="49"/>
      <c r="B16" s="127" t="s">
        <v>8</v>
      </c>
      <c r="C16" s="128"/>
      <c r="D16" s="128"/>
      <c r="E16" s="129"/>
      <c r="F16" s="37"/>
      <c r="G16" s="38"/>
      <c r="H16" s="38"/>
      <c r="I16" s="4"/>
      <c r="J16" s="50"/>
      <c r="K16" s="6"/>
      <c r="L16" s="6"/>
      <c r="M16" s="6"/>
      <c r="N16" s="19"/>
    </row>
    <row r="17" spans="1:14" ht="12">
      <c r="A17" s="49"/>
      <c r="B17" s="127" t="s">
        <v>9</v>
      </c>
      <c r="C17" s="128"/>
      <c r="D17" s="128"/>
      <c r="E17" s="129"/>
      <c r="F17" s="37"/>
      <c r="G17" s="38"/>
      <c r="H17" s="38"/>
      <c r="I17" s="4"/>
      <c r="J17" s="50"/>
      <c r="K17" s="6"/>
      <c r="L17" s="6"/>
      <c r="M17" s="6"/>
      <c r="N17" s="19"/>
    </row>
    <row r="18" spans="1:14" ht="12">
      <c r="A18" s="52"/>
      <c r="B18" s="126" t="s">
        <v>43</v>
      </c>
      <c r="C18" s="126"/>
      <c r="D18" s="126"/>
      <c r="E18" s="126"/>
      <c r="F18" s="41"/>
      <c r="G18" s="41"/>
      <c r="H18" s="41"/>
      <c r="I18" s="36"/>
      <c r="J18" s="53"/>
      <c r="K18" s="6"/>
      <c r="L18" s="6"/>
      <c r="M18" s="6"/>
      <c r="N18" s="19"/>
    </row>
    <row r="19" spans="1:14" ht="12.75" thickBot="1">
      <c r="A19" s="54"/>
      <c r="B19" s="136" t="s">
        <v>14</v>
      </c>
      <c r="C19" s="136"/>
      <c r="D19" s="136"/>
      <c r="E19" s="136"/>
      <c r="F19" s="39">
        <v>330008.8</v>
      </c>
      <c r="G19" s="40">
        <v>310100.56</v>
      </c>
      <c r="H19" s="40">
        <f>SUM(H20:H43)</f>
        <v>280096.8560869565</v>
      </c>
      <c r="I19" s="32">
        <f>SUM(I20:I43)</f>
        <v>128.2905950107436</v>
      </c>
      <c r="J19" s="55">
        <f>SUM(J20:J43)</f>
        <v>14.25451055674929</v>
      </c>
      <c r="K19" s="6"/>
      <c r="L19" s="6"/>
      <c r="M19" s="6"/>
      <c r="N19" s="19"/>
    </row>
    <row r="20" spans="1:14" ht="12">
      <c r="A20" s="30">
        <v>1</v>
      </c>
      <c r="B20" s="137" t="s">
        <v>28</v>
      </c>
      <c r="C20" s="137"/>
      <c r="D20" s="137"/>
      <c r="E20" s="137"/>
      <c r="F20" s="30"/>
      <c r="G20" s="31"/>
      <c r="H20" s="31">
        <v>9648.75</v>
      </c>
      <c r="I20" s="33">
        <f>H20/J11</f>
        <v>4.419342280034809</v>
      </c>
      <c r="J20" s="33">
        <f>I20/9</f>
        <v>0.4910380311149788</v>
      </c>
      <c r="K20" s="16"/>
      <c r="L20" s="16"/>
      <c r="M20" s="16"/>
      <c r="N20" s="5"/>
    </row>
    <row r="21" spans="1:14" ht="12" customHeight="1">
      <c r="A21" s="2">
        <f>A20+1</f>
        <v>2</v>
      </c>
      <c r="B21" s="115" t="s">
        <v>46</v>
      </c>
      <c r="C21" s="119"/>
      <c r="D21" s="119"/>
      <c r="E21" s="120"/>
      <c r="F21" s="1"/>
      <c r="G21" s="9"/>
      <c r="H21" s="9"/>
      <c r="I21" s="34">
        <f>H21/J11</f>
        <v>0</v>
      </c>
      <c r="J21" s="33">
        <f aca="true" t="shared" si="0" ref="J21:J43">I21/9</f>
        <v>0</v>
      </c>
      <c r="K21" s="16"/>
      <c r="L21" s="16"/>
      <c r="M21" s="16"/>
      <c r="N21" s="5"/>
    </row>
    <row r="22" spans="1:14" ht="12">
      <c r="A22" s="2">
        <f aca="true" t="shared" si="1" ref="A22:A43">A21+1</f>
        <v>3</v>
      </c>
      <c r="B22" s="118" t="s">
        <v>15</v>
      </c>
      <c r="C22" s="118"/>
      <c r="D22" s="118"/>
      <c r="E22" s="118"/>
      <c r="F22" s="12"/>
      <c r="G22" s="9"/>
      <c r="H22" s="9">
        <v>15067.85</v>
      </c>
      <c r="I22" s="34">
        <f>H22/J11</f>
        <v>6.9014107085604355</v>
      </c>
      <c r="J22" s="33">
        <f t="shared" si="0"/>
        <v>0.7668234120622706</v>
      </c>
      <c r="K22" s="16"/>
      <c r="L22" s="16"/>
      <c r="M22" s="16"/>
      <c r="N22" s="5"/>
    </row>
    <row r="23" spans="1:14" ht="12">
      <c r="A23" s="2">
        <f t="shared" si="1"/>
        <v>4</v>
      </c>
      <c r="B23" s="115" t="s">
        <v>55</v>
      </c>
      <c r="C23" s="116"/>
      <c r="D23" s="116"/>
      <c r="E23" s="117"/>
      <c r="F23" s="12"/>
      <c r="G23" s="9"/>
      <c r="H23" s="9">
        <v>1500</v>
      </c>
      <c r="I23" s="34">
        <f>H23/J11</f>
        <v>0.6870333898227453</v>
      </c>
      <c r="J23" s="33">
        <f t="shared" si="0"/>
        <v>0.07633704331363837</v>
      </c>
      <c r="K23" s="16"/>
      <c r="L23" s="16"/>
      <c r="M23" s="16"/>
      <c r="N23" s="5"/>
    </row>
    <row r="24" spans="1:14" ht="12">
      <c r="A24" s="2">
        <f t="shared" si="1"/>
        <v>5</v>
      </c>
      <c r="B24" s="118" t="s">
        <v>16</v>
      </c>
      <c r="C24" s="118"/>
      <c r="D24" s="118"/>
      <c r="E24" s="118"/>
      <c r="F24" s="12"/>
      <c r="G24" s="9"/>
      <c r="H24" s="34">
        <v>44985.87</v>
      </c>
      <c r="I24" s="34">
        <f>H24/J11</f>
        <v>20.60452984015023</v>
      </c>
      <c r="J24" s="33">
        <f t="shared" si="0"/>
        <v>2.289392204461137</v>
      </c>
      <c r="K24" s="16"/>
      <c r="L24" s="16"/>
      <c r="M24" s="16"/>
      <c r="N24" s="5"/>
    </row>
    <row r="25" spans="1:14" ht="12">
      <c r="A25" s="2">
        <f t="shared" si="1"/>
        <v>6</v>
      </c>
      <c r="B25" s="118" t="s">
        <v>17</v>
      </c>
      <c r="C25" s="118"/>
      <c r="D25" s="118"/>
      <c r="E25" s="118"/>
      <c r="F25" s="3"/>
      <c r="G25" s="9"/>
      <c r="H25" s="9"/>
      <c r="I25" s="34">
        <f>H25/J11</f>
        <v>0</v>
      </c>
      <c r="J25" s="33">
        <f t="shared" si="0"/>
        <v>0</v>
      </c>
      <c r="K25" s="16"/>
      <c r="L25" s="16"/>
      <c r="M25" s="16"/>
      <c r="N25" s="5"/>
    </row>
    <row r="26" spans="1:14" ht="12">
      <c r="A26" s="2">
        <f t="shared" si="1"/>
        <v>7</v>
      </c>
      <c r="B26" s="118" t="s">
        <v>56</v>
      </c>
      <c r="C26" s="118"/>
      <c r="D26" s="118"/>
      <c r="E26" s="118"/>
      <c r="F26" s="3"/>
      <c r="G26" s="9"/>
      <c r="H26" s="9">
        <v>300</v>
      </c>
      <c r="I26" s="34">
        <f>H26/J11</f>
        <v>0.13740667796454906</v>
      </c>
      <c r="J26" s="33">
        <f t="shared" si="0"/>
        <v>0.015267408662727673</v>
      </c>
      <c r="K26" s="16"/>
      <c r="L26" s="16"/>
      <c r="M26" s="16"/>
      <c r="N26" s="5"/>
    </row>
    <row r="27" spans="1:14" ht="12">
      <c r="A27" s="2">
        <f t="shared" si="1"/>
        <v>8</v>
      </c>
      <c r="B27" s="118" t="s">
        <v>19</v>
      </c>
      <c r="C27" s="118"/>
      <c r="D27" s="118"/>
      <c r="E27" s="118"/>
      <c r="F27" s="9"/>
      <c r="G27" s="9"/>
      <c r="H27" s="35">
        <v>48753.09</v>
      </c>
      <c r="I27" s="34">
        <f>H27/J11</f>
        <v>22.330000458022255</v>
      </c>
      <c r="J27" s="33">
        <f t="shared" si="0"/>
        <v>2.4811111620024726</v>
      </c>
      <c r="K27" s="16"/>
      <c r="L27" s="16"/>
      <c r="M27" s="16"/>
      <c r="N27" s="5"/>
    </row>
    <row r="28" spans="1:14" ht="12">
      <c r="A28" s="2">
        <f t="shared" si="1"/>
        <v>9</v>
      </c>
      <c r="B28" s="118" t="s">
        <v>20</v>
      </c>
      <c r="C28" s="118"/>
      <c r="D28" s="118"/>
      <c r="E28" s="118"/>
      <c r="F28" s="9"/>
      <c r="G28" s="9"/>
      <c r="H28" s="35">
        <v>74488.3</v>
      </c>
      <c r="I28" s="34">
        <f>H28/J11</f>
        <v>34.117299500755735</v>
      </c>
      <c r="J28" s="33">
        <f t="shared" si="0"/>
        <v>3.790811055639526</v>
      </c>
      <c r="K28" s="16"/>
      <c r="L28" s="16"/>
      <c r="M28" s="16"/>
      <c r="N28" s="5"/>
    </row>
    <row r="29" spans="1:14" ht="12">
      <c r="A29" s="2">
        <f t="shared" si="1"/>
        <v>10</v>
      </c>
      <c r="B29" s="118" t="s">
        <v>21</v>
      </c>
      <c r="C29" s="118"/>
      <c r="D29" s="118"/>
      <c r="E29" s="118"/>
      <c r="F29" s="9"/>
      <c r="G29" s="9"/>
      <c r="H29" s="35"/>
      <c r="I29" s="34">
        <f>H29/J11</f>
        <v>0</v>
      </c>
      <c r="J29" s="33">
        <f t="shared" si="0"/>
        <v>0</v>
      </c>
      <c r="K29" s="16"/>
      <c r="L29" s="16"/>
      <c r="M29" s="16"/>
      <c r="N29" s="5"/>
    </row>
    <row r="30" spans="1:14" ht="12">
      <c r="A30" s="2">
        <f t="shared" si="1"/>
        <v>11</v>
      </c>
      <c r="B30" s="115" t="s">
        <v>22</v>
      </c>
      <c r="C30" s="116"/>
      <c r="D30" s="116"/>
      <c r="E30" s="117"/>
      <c r="F30" s="9"/>
      <c r="G30" s="9"/>
      <c r="H30" s="35"/>
      <c r="I30" s="34">
        <f>H30/J11</f>
        <v>0</v>
      </c>
      <c r="J30" s="33">
        <f t="shared" si="0"/>
        <v>0</v>
      </c>
      <c r="K30" s="16"/>
      <c r="L30" s="16"/>
      <c r="M30" s="16"/>
      <c r="N30" s="5"/>
    </row>
    <row r="31" spans="1:14" ht="12">
      <c r="A31" s="2">
        <f t="shared" si="1"/>
        <v>12</v>
      </c>
      <c r="B31" s="115" t="s">
        <v>23</v>
      </c>
      <c r="C31" s="116"/>
      <c r="D31" s="116"/>
      <c r="E31" s="117"/>
      <c r="F31" s="9"/>
      <c r="G31" s="9"/>
      <c r="H31" s="35">
        <v>66</v>
      </c>
      <c r="I31" s="34">
        <f>H31/J11</f>
        <v>0.030229469152200796</v>
      </c>
      <c r="J31" s="33">
        <f t="shared" si="0"/>
        <v>0.0033588299058000884</v>
      </c>
      <c r="K31" s="16"/>
      <c r="L31" s="16"/>
      <c r="M31" s="16"/>
      <c r="N31" s="5"/>
    </row>
    <row r="32" spans="1:14" ht="12.75">
      <c r="A32" s="2">
        <f t="shared" si="1"/>
        <v>13</v>
      </c>
      <c r="B32" s="115" t="s">
        <v>44</v>
      </c>
      <c r="C32" s="119"/>
      <c r="D32" s="119"/>
      <c r="E32" s="120"/>
      <c r="F32" s="9"/>
      <c r="G32" s="9"/>
      <c r="H32" s="35">
        <v>1204.27</v>
      </c>
      <c r="I32" s="34">
        <f>H32/J11</f>
        <v>0.5515824669078917</v>
      </c>
      <c r="J32" s="33">
        <f t="shared" si="0"/>
        <v>0.06128694076754352</v>
      </c>
      <c r="K32" s="16"/>
      <c r="L32" s="16"/>
      <c r="M32" s="16"/>
      <c r="N32" s="5"/>
    </row>
    <row r="33" spans="1:14" ht="12.75">
      <c r="A33" s="2">
        <f t="shared" si="1"/>
        <v>14</v>
      </c>
      <c r="B33" s="115" t="s">
        <v>36</v>
      </c>
      <c r="C33" s="119"/>
      <c r="D33" s="119"/>
      <c r="E33" s="120"/>
      <c r="F33" s="9"/>
      <c r="G33" s="9"/>
      <c r="H33" s="35">
        <v>3207.03</v>
      </c>
      <c r="I33" s="34">
        <f>H33/J11</f>
        <v>1.4688911281088262</v>
      </c>
      <c r="J33" s="33">
        <f t="shared" si="0"/>
        <v>0.16321012534542512</v>
      </c>
      <c r="K33" s="16"/>
      <c r="L33" s="16"/>
      <c r="M33" s="16"/>
      <c r="N33" s="5"/>
    </row>
    <row r="34" spans="1:14" ht="12">
      <c r="A34" s="2">
        <f t="shared" si="1"/>
        <v>15</v>
      </c>
      <c r="B34" s="118" t="s">
        <v>45</v>
      </c>
      <c r="C34" s="118"/>
      <c r="D34" s="118"/>
      <c r="E34" s="118"/>
      <c r="F34" s="9"/>
      <c r="G34" s="9"/>
      <c r="H34" s="35">
        <v>2408.54</v>
      </c>
      <c r="I34" s="34">
        <f>H34/J11</f>
        <v>1.1031649338157834</v>
      </c>
      <c r="J34" s="33">
        <f t="shared" si="0"/>
        <v>0.12257388153508704</v>
      </c>
      <c r="K34" s="16"/>
      <c r="L34" s="16"/>
      <c r="M34" s="16"/>
      <c r="N34" s="5"/>
    </row>
    <row r="35" spans="1:14" ht="12">
      <c r="A35" s="2">
        <f t="shared" si="1"/>
        <v>16</v>
      </c>
      <c r="B35" s="115" t="s">
        <v>40</v>
      </c>
      <c r="C35" s="116"/>
      <c r="D35" s="116"/>
      <c r="E35" s="117"/>
      <c r="F35" s="9"/>
      <c r="G35" s="9"/>
      <c r="H35" s="35">
        <v>2138.4</v>
      </c>
      <c r="I35" s="34">
        <f>H35/J11</f>
        <v>0.9794348005313058</v>
      </c>
      <c r="J35" s="33">
        <f t="shared" si="0"/>
        <v>0.10882608894792287</v>
      </c>
      <c r="K35" s="16"/>
      <c r="L35" s="16"/>
      <c r="M35" s="16"/>
      <c r="N35" s="5"/>
    </row>
    <row r="36" spans="1:14" ht="12">
      <c r="A36" s="2">
        <f t="shared" si="1"/>
        <v>17</v>
      </c>
      <c r="B36" s="115" t="s">
        <v>41</v>
      </c>
      <c r="C36" s="116"/>
      <c r="D36" s="116"/>
      <c r="E36" s="117"/>
      <c r="F36" s="9"/>
      <c r="G36" s="9"/>
      <c r="H36" s="35"/>
      <c r="I36" s="34">
        <f>H36/J11</f>
        <v>0</v>
      </c>
      <c r="J36" s="33">
        <f t="shared" si="0"/>
        <v>0</v>
      </c>
      <c r="K36" s="16"/>
      <c r="L36" s="16"/>
      <c r="M36" s="16"/>
      <c r="N36" s="5"/>
    </row>
    <row r="37" spans="1:14" ht="12">
      <c r="A37" s="2">
        <f t="shared" si="1"/>
        <v>18</v>
      </c>
      <c r="B37" s="118" t="s">
        <v>24</v>
      </c>
      <c r="C37" s="118"/>
      <c r="D37" s="118"/>
      <c r="E37" s="118"/>
      <c r="F37" s="9"/>
      <c r="G37" s="9"/>
      <c r="H37" s="35"/>
      <c r="I37" s="34">
        <f>H37/J11</f>
        <v>0</v>
      </c>
      <c r="J37" s="33">
        <f t="shared" si="0"/>
        <v>0</v>
      </c>
      <c r="K37" s="16"/>
      <c r="L37" s="16"/>
      <c r="M37" s="16"/>
      <c r="N37" s="5"/>
    </row>
    <row r="38" spans="1:14" ht="12">
      <c r="A38" s="2">
        <f t="shared" si="1"/>
        <v>19</v>
      </c>
      <c r="B38" s="118" t="s">
        <v>25</v>
      </c>
      <c r="C38" s="118"/>
      <c r="D38" s="118"/>
      <c r="E38" s="118"/>
      <c r="F38" s="9"/>
      <c r="G38" s="9"/>
      <c r="H38" s="35">
        <v>33284.13</v>
      </c>
      <c r="I38" s="34">
        <f>H38/J11</f>
        <v>15.24487244080062</v>
      </c>
      <c r="J38" s="33">
        <f t="shared" si="0"/>
        <v>1.6938747156445133</v>
      </c>
      <c r="K38" s="16"/>
      <c r="L38" s="16"/>
      <c r="M38" s="16"/>
      <c r="N38" s="5"/>
    </row>
    <row r="39" spans="1:14" ht="12">
      <c r="A39" s="2">
        <f t="shared" si="1"/>
        <v>20</v>
      </c>
      <c r="B39" s="115" t="s">
        <v>38</v>
      </c>
      <c r="C39" s="116"/>
      <c r="D39" s="116"/>
      <c r="E39" s="117"/>
      <c r="F39" s="9"/>
      <c r="G39" s="9"/>
      <c r="H39" s="35"/>
      <c r="I39" s="34">
        <f>H39/J11</f>
        <v>0</v>
      </c>
      <c r="J39" s="33">
        <f t="shared" si="0"/>
        <v>0</v>
      </c>
      <c r="K39" s="16"/>
      <c r="L39" s="16"/>
      <c r="M39" s="16"/>
      <c r="N39" s="5"/>
    </row>
    <row r="40" spans="1:14" ht="12">
      <c r="A40" s="2">
        <f t="shared" si="1"/>
        <v>21</v>
      </c>
      <c r="B40" s="118" t="s">
        <v>37</v>
      </c>
      <c r="C40" s="118"/>
      <c r="D40" s="118"/>
      <c r="E40" s="118"/>
      <c r="F40" s="9"/>
      <c r="G40" s="9"/>
      <c r="H40" s="35"/>
      <c r="I40" s="34">
        <f>H40/J11</f>
        <v>0</v>
      </c>
      <c r="J40" s="33">
        <f t="shared" si="0"/>
        <v>0</v>
      </c>
      <c r="K40" s="16"/>
      <c r="L40" s="16"/>
      <c r="M40" s="16"/>
      <c r="N40" s="5"/>
    </row>
    <row r="41" spans="1:14" ht="12">
      <c r="A41" s="2">
        <f t="shared" si="1"/>
        <v>22</v>
      </c>
      <c r="B41" s="115" t="s">
        <v>26</v>
      </c>
      <c r="C41" s="116"/>
      <c r="D41" s="116"/>
      <c r="E41" s="117"/>
      <c r="F41" s="9"/>
      <c r="G41" s="9"/>
      <c r="H41" s="35"/>
      <c r="I41" s="34">
        <f>H41/J11</f>
        <v>0</v>
      </c>
      <c r="J41" s="33">
        <f t="shared" si="0"/>
        <v>0</v>
      </c>
      <c r="K41" s="16"/>
      <c r="L41" s="16"/>
      <c r="M41" s="16"/>
      <c r="N41" s="5"/>
    </row>
    <row r="42" spans="1:14" ht="12">
      <c r="A42" s="2">
        <f t="shared" si="1"/>
        <v>23</v>
      </c>
      <c r="B42" s="118" t="s">
        <v>27</v>
      </c>
      <c r="C42" s="118"/>
      <c r="D42" s="118"/>
      <c r="E42" s="118"/>
      <c r="F42" s="9"/>
      <c r="G42" s="9"/>
      <c r="H42" s="35"/>
      <c r="I42" s="34">
        <f>H42/J11</f>
        <v>0</v>
      </c>
      <c r="J42" s="33">
        <f t="shared" si="0"/>
        <v>0</v>
      </c>
      <c r="K42" s="16"/>
      <c r="L42" s="16"/>
      <c r="M42" s="16"/>
      <c r="N42" s="5"/>
    </row>
    <row r="43" spans="1:14" ht="12">
      <c r="A43" s="2">
        <f t="shared" si="1"/>
        <v>24</v>
      </c>
      <c r="B43" s="118" t="s">
        <v>13</v>
      </c>
      <c r="C43" s="118"/>
      <c r="D43" s="118"/>
      <c r="E43" s="118"/>
      <c r="F43" s="3"/>
      <c r="G43" s="2"/>
      <c r="H43" s="34">
        <f>F19/115*15</f>
        <v>43044.62608695652</v>
      </c>
      <c r="I43" s="34">
        <f>H43/J11</f>
        <v>19.71539691611621</v>
      </c>
      <c r="J43" s="33">
        <f t="shared" si="0"/>
        <v>2.1905996573462456</v>
      </c>
      <c r="K43" s="16"/>
      <c r="L43" s="16"/>
      <c r="M43" s="16"/>
      <c r="N43" s="5"/>
    </row>
    <row r="48" spans="1:10" ht="14.25">
      <c r="A48" s="26"/>
      <c r="B48" s="23" t="s">
        <v>34</v>
      </c>
      <c r="C48" s="23"/>
      <c r="D48" s="23"/>
      <c r="E48" s="23"/>
      <c r="F48" s="23"/>
      <c r="G48" s="124" t="s">
        <v>50</v>
      </c>
      <c r="H48" s="124"/>
      <c r="I48" s="124"/>
      <c r="J48" s="124"/>
    </row>
    <row r="49" spans="1:8" ht="14.25">
      <c r="A49" s="26"/>
      <c r="B49" s="23"/>
      <c r="C49" s="23"/>
      <c r="D49" s="23"/>
      <c r="E49" s="23"/>
      <c r="F49" s="23"/>
      <c r="G49" s="23"/>
      <c r="H49" s="23"/>
    </row>
    <row r="50" spans="1:10" ht="14.25">
      <c r="A50" s="26"/>
      <c r="B50" s="23" t="s">
        <v>35</v>
      </c>
      <c r="C50" s="23"/>
      <c r="D50" s="23"/>
      <c r="E50" s="23"/>
      <c r="F50" s="23"/>
      <c r="G50" s="124" t="s">
        <v>48</v>
      </c>
      <c r="H50" s="124"/>
      <c r="I50" s="124"/>
      <c r="J50" s="124"/>
    </row>
    <row r="51" spans="1:9" ht="14.25">
      <c r="A51" s="26"/>
      <c r="B51" s="56"/>
      <c r="C51" s="56"/>
      <c r="D51" s="56"/>
      <c r="E51" s="56"/>
      <c r="F51" s="6"/>
      <c r="G51" s="6"/>
      <c r="H51" s="6"/>
      <c r="I51" s="23"/>
    </row>
    <row r="52" spans="1:10" ht="14.25">
      <c r="A52" s="122" t="s">
        <v>47</v>
      </c>
      <c r="B52" s="122"/>
      <c r="C52" s="122"/>
      <c r="D52" s="122"/>
      <c r="E52" s="56"/>
      <c r="F52" s="6"/>
      <c r="G52" s="125" t="s">
        <v>54</v>
      </c>
      <c r="H52" s="125"/>
      <c r="I52" s="125"/>
      <c r="J52" s="125"/>
    </row>
    <row r="53" spans="1:9" ht="14.25">
      <c r="A53" s="26"/>
      <c r="B53" s="56"/>
      <c r="C53" s="56"/>
      <c r="D53" s="56"/>
      <c r="E53" s="56"/>
      <c r="F53" s="6"/>
      <c r="G53" s="6"/>
      <c r="H53" s="6"/>
      <c r="I53" s="23"/>
    </row>
    <row r="64" spans="2:5" ht="14.25" customHeight="1">
      <c r="B64" s="13"/>
      <c r="D64" s="10"/>
      <c r="E64" s="10"/>
    </row>
    <row r="65" spans="1:16" ht="82.5" customHeight="1">
      <c r="A65" s="1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7" spans="2:5" ht="12">
      <c r="B67" s="121"/>
      <c r="C67" s="121"/>
      <c r="D67" s="121"/>
      <c r="E67" s="121"/>
    </row>
    <row r="68" spans="2:5" ht="12.75">
      <c r="B68" s="114"/>
      <c r="C68" s="114"/>
      <c r="D68" s="114"/>
      <c r="E68" s="114"/>
    </row>
    <row r="69" spans="2:5" ht="12.75">
      <c r="B69" s="114"/>
      <c r="C69" s="114"/>
      <c r="D69" s="114"/>
      <c r="E69" s="114"/>
    </row>
    <row r="70" spans="2:5" ht="12.75">
      <c r="B70" s="114"/>
      <c r="C70" s="114"/>
      <c r="D70" s="114"/>
      <c r="E70" s="114"/>
    </row>
    <row r="71" spans="2:5" ht="12.75">
      <c r="B71" s="114"/>
      <c r="C71" s="114"/>
      <c r="D71" s="114"/>
      <c r="E71" s="114"/>
    </row>
    <row r="72" spans="2:5" ht="12.75" customHeight="1">
      <c r="B72" s="114"/>
      <c r="C72" s="114"/>
      <c r="D72" s="114"/>
      <c r="E72" s="114"/>
    </row>
    <row r="73" spans="2:5" ht="12" customHeight="1">
      <c r="B73" s="114"/>
      <c r="C73" s="114"/>
      <c r="D73" s="114"/>
      <c r="E73" s="114"/>
    </row>
    <row r="74" spans="2:5" ht="12.75">
      <c r="B74" s="114"/>
      <c r="C74" s="114"/>
      <c r="D74" s="114"/>
      <c r="E74" s="114"/>
    </row>
    <row r="75" spans="2:5" ht="14.25" customHeight="1">
      <c r="B75" s="114"/>
      <c r="C75" s="114"/>
      <c r="D75" s="114"/>
      <c r="E75" s="114"/>
    </row>
    <row r="76" spans="2:5" ht="12.75">
      <c r="B76" s="114"/>
      <c r="C76" s="114"/>
      <c r="D76" s="114"/>
      <c r="E76" s="114"/>
    </row>
    <row r="77" spans="2:5" ht="12.75">
      <c r="B77" s="114"/>
      <c r="C77" s="114"/>
      <c r="D77" s="114"/>
      <c r="E77" s="114"/>
    </row>
    <row r="78" spans="2:5" ht="12.75" customHeight="1">
      <c r="B78" s="114"/>
      <c r="C78" s="114"/>
      <c r="D78" s="114"/>
      <c r="E78" s="114"/>
    </row>
    <row r="79" spans="2:5" ht="12.75" customHeight="1">
      <c r="B79" s="114"/>
      <c r="C79" s="114"/>
      <c r="D79" s="114"/>
      <c r="E79" s="114"/>
    </row>
    <row r="80" spans="2:5" ht="15" customHeight="1">
      <c r="B80" s="114"/>
      <c r="C80" s="114"/>
      <c r="D80" s="114"/>
      <c r="E80" s="114"/>
    </row>
    <row r="81" spans="2:5" ht="12.75">
      <c r="B81" s="114"/>
      <c r="C81" s="114"/>
      <c r="D81" s="114"/>
      <c r="E81" s="114"/>
    </row>
    <row r="82" spans="2:5" ht="12.75">
      <c r="B82" s="114"/>
      <c r="C82" s="114"/>
      <c r="D82" s="114"/>
      <c r="E82" s="114"/>
    </row>
    <row r="83" spans="2:5" ht="12.75">
      <c r="B83" s="114"/>
      <c r="C83" s="114"/>
      <c r="D83" s="114"/>
      <c r="E83" s="114"/>
    </row>
  </sheetData>
  <sheetProtection/>
  <mergeCells count="63">
    <mergeCell ref="B76:E76"/>
    <mergeCell ref="B69:E69"/>
    <mergeCell ref="B70:E70"/>
    <mergeCell ref="B71:E71"/>
    <mergeCell ref="B72:E72"/>
    <mergeCell ref="B74:E74"/>
    <mergeCell ref="B75:E75"/>
    <mergeCell ref="B35:E35"/>
    <mergeCell ref="B83:E83"/>
    <mergeCell ref="B77:E77"/>
    <mergeCell ref="B78:E78"/>
    <mergeCell ref="B79:E79"/>
    <mergeCell ref="B80:E80"/>
    <mergeCell ref="B73:E73"/>
    <mergeCell ref="B39:E39"/>
    <mergeCell ref="B81:E81"/>
    <mergeCell ref="B82:E82"/>
    <mergeCell ref="B29:E29"/>
    <mergeCell ref="B30:E30"/>
    <mergeCell ref="B32:E32"/>
    <mergeCell ref="B33:E33"/>
    <mergeCell ref="B67:E67"/>
    <mergeCell ref="B68:E68"/>
    <mergeCell ref="A52:D52"/>
    <mergeCell ref="B37:E37"/>
    <mergeCell ref="B36:E36"/>
    <mergeCell ref="B40:E40"/>
    <mergeCell ref="B43:E43"/>
    <mergeCell ref="B19:E19"/>
    <mergeCell ref="B20:E20"/>
    <mergeCell ref="B22:E22"/>
    <mergeCell ref="B26:E26"/>
    <mergeCell ref="B27:E27"/>
    <mergeCell ref="B38:E38"/>
    <mergeCell ref="B31:E31"/>
    <mergeCell ref="B34:E34"/>
    <mergeCell ref="B25:E25"/>
    <mergeCell ref="B14:E14"/>
    <mergeCell ref="B18:E18"/>
    <mergeCell ref="B17:E17"/>
    <mergeCell ref="B16:E16"/>
    <mergeCell ref="B24:E24"/>
    <mergeCell ref="B23:E23"/>
    <mergeCell ref="E11:F11"/>
    <mergeCell ref="B28:E28"/>
    <mergeCell ref="B12:E12"/>
    <mergeCell ref="B13:E13"/>
    <mergeCell ref="B15:E15"/>
    <mergeCell ref="B5:C5"/>
    <mergeCell ref="B6:C6"/>
    <mergeCell ref="B7:C7"/>
    <mergeCell ref="B8:C8"/>
    <mergeCell ref="B21:E21"/>
    <mergeCell ref="G48:J48"/>
    <mergeCell ref="G50:J50"/>
    <mergeCell ref="G52:J52"/>
    <mergeCell ref="B41:E41"/>
    <mergeCell ref="B42:E42"/>
    <mergeCell ref="A1:J1"/>
    <mergeCell ref="A2:J2"/>
    <mergeCell ref="A3:J3"/>
    <mergeCell ref="H11:I11"/>
    <mergeCell ref="B9:C9"/>
  </mergeCells>
  <printOptions/>
  <pageMargins left="0.7874015748031497" right="0" top="0.0787401574803149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3.125" style="7" customWidth="1"/>
    <col min="2" max="2" width="13.75390625" style="7" customWidth="1"/>
    <col min="3" max="3" width="13.25390625" style="7" customWidth="1"/>
    <col min="4" max="4" width="4.25390625" style="7" customWidth="1"/>
    <col min="5" max="5" width="11.625" style="7" customWidth="1"/>
    <col min="6" max="6" width="9.00390625" style="7" customWidth="1"/>
    <col min="7" max="7" width="9.25390625" style="7" customWidth="1"/>
    <col min="8" max="8" width="9.625" style="7" customWidth="1"/>
    <col min="9" max="9" width="8.25390625" style="7" customWidth="1"/>
    <col min="10" max="10" width="7.00390625" style="7" customWidth="1"/>
    <col min="11" max="11" width="5.875" style="7" customWidth="1"/>
    <col min="12" max="12" width="7.75390625" style="7" customWidth="1"/>
    <col min="13" max="13" width="7.875" style="7" customWidth="1"/>
    <col min="14" max="14" width="8.00390625" style="7" customWidth="1"/>
    <col min="15" max="15" width="8.25390625" style="7" customWidth="1"/>
    <col min="16" max="16" width="10.125" style="7" customWidth="1"/>
    <col min="17" max="16384" width="9.125" style="7" customWidth="1"/>
  </cols>
  <sheetData>
    <row r="1" spans="1:16" ht="35.25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22"/>
      <c r="L1" s="22"/>
      <c r="M1" s="22"/>
      <c r="N1" s="22"/>
      <c r="O1" s="22"/>
      <c r="P1" s="22"/>
    </row>
    <row r="2" spans="1:16" ht="20.2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5"/>
      <c r="L2" s="15"/>
      <c r="M2" s="15"/>
      <c r="N2" s="15"/>
      <c r="O2" s="15"/>
      <c r="P2" s="15"/>
    </row>
    <row r="3" spans="1:16" ht="12">
      <c r="A3" s="131" t="s">
        <v>53</v>
      </c>
      <c r="B3" s="131"/>
      <c r="C3" s="131"/>
      <c r="D3" s="131"/>
      <c r="E3" s="131"/>
      <c r="F3" s="131"/>
      <c r="G3" s="131"/>
      <c r="H3" s="131"/>
      <c r="I3" s="131"/>
      <c r="J3" s="131"/>
      <c r="K3" s="15"/>
      <c r="L3" s="15"/>
      <c r="M3" s="15"/>
      <c r="N3" s="15"/>
      <c r="O3" s="15"/>
      <c r="P3" s="15"/>
    </row>
    <row r="4" spans="1:16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6" ht="12">
      <c r="B5" s="133" t="s">
        <v>1</v>
      </c>
      <c r="C5" s="133"/>
      <c r="D5" s="8"/>
      <c r="E5" s="24">
        <f>F13+F15+F16+F17+F18+F20</f>
        <v>1237579.87</v>
      </c>
      <c r="F5" s="25"/>
    </row>
    <row r="6" spans="2:5" ht="12">
      <c r="B6" s="133" t="s">
        <v>2</v>
      </c>
      <c r="C6" s="133"/>
      <c r="D6" s="8"/>
      <c r="E6" s="24">
        <f>G13+G15+G16+G17+G18+G20</f>
        <v>1206843.95</v>
      </c>
    </row>
    <row r="7" spans="2:5" ht="12">
      <c r="B7" s="133" t="s">
        <v>3</v>
      </c>
      <c r="C7" s="133"/>
      <c r="D7" s="8"/>
      <c r="E7" s="24">
        <f>H13+H14+H15+H16+H17+H18+H19+H20</f>
        <v>1271589.0384347825</v>
      </c>
    </row>
    <row r="8" spans="2:5" ht="12">
      <c r="B8" s="133" t="s">
        <v>4</v>
      </c>
      <c r="C8" s="133"/>
      <c r="D8" s="8"/>
      <c r="E8" s="24">
        <f>E5-E6</f>
        <v>30735.92000000016</v>
      </c>
    </row>
    <row r="9" spans="2:5" ht="12">
      <c r="B9" s="58" t="s">
        <v>51</v>
      </c>
      <c r="C9" s="58"/>
      <c r="D9" s="58"/>
      <c r="E9" s="24">
        <f>E7-E5</f>
        <v>34009.16843478242</v>
      </c>
    </row>
    <row r="10" ht="12.75" customHeight="1"/>
    <row r="11" spans="2:10" ht="21.75" customHeight="1" thickBot="1">
      <c r="B11" s="57" t="s">
        <v>11</v>
      </c>
      <c r="C11" s="18">
        <f>G11+J11</f>
        <v>2351.3</v>
      </c>
      <c r="D11" s="27"/>
      <c r="E11" s="132" t="s">
        <v>30</v>
      </c>
      <c r="F11" s="132"/>
      <c r="G11" s="63">
        <v>168</v>
      </c>
      <c r="H11" s="132" t="s">
        <v>31</v>
      </c>
      <c r="I11" s="132"/>
      <c r="J11" s="62">
        <v>2183.3</v>
      </c>
    </row>
    <row r="12" spans="1:14" ht="27">
      <c r="A12" s="44"/>
      <c r="B12" s="135" t="s">
        <v>29</v>
      </c>
      <c r="C12" s="135"/>
      <c r="D12" s="135"/>
      <c r="E12" s="135"/>
      <c r="F12" s="68" t="s">
        <v>1</v>
      </c>
      <c r="G12" s="68" t="s">
        <v>5</v>
      </c>
      <c r="H12" s="69" t="s">
        <v>6</v>
      </c>
      <c r="I12" s="69" t="s">
        <v>63</v>
      </c>
      <c r="J12" s="70" t="s">
        <v>64</v>
      </c>
      <c r="K12" s="72" t="s">
        <v>65</v>
      </c>
      <c r="L12" s="21"/>
      <c r="M12" s="21"/>
      <c r="N12" s="19"/>
    </row>
    <row r="13" spans="1:14" ht="12">
      <c r="A13" s="49"/>
      <c r="B13" s="134" t="s">
        <v>12</v>
      </c>
      <c r="C13" s="134"/>
      <c r="D13" s="134"/>
      <c r="E13" s="134"/>
      <c r="F13" s="37">
        <v>54240.89</v>
      </c>
      <c r="G13" s="38">
        <v>53618.87</v>
      </c>
      <c r="H13" s="38">
        <v>68743.24</v>
      </c>
      <c r="I13" s="4"/>
      <c r="J13" s="64"/>
      <c r="K13" s="73"/>
      <c r="L13" s="6"/>
      <c r="M13" s="38">
        <v>70057.64</v>
      </c>
      <c r="N13" s="19"/>
    </row>
    <row r="14" spans="1:14" ht="12">
      <c r="A14" s="51"/>
      <c r="B14" s="126" t="s">
        <v>42</v>
      </c>
      <c r="C14" s="126"/>
      <c r="D14" s="126"/>
      <c r="E14" s="126"/>
      <c r="F14" s="42">
        <v>1314.4</v>
      </c>
      <c r="G14" s="43">
        <v>1475.16</v>
      </c>
      <c r="H14" s="43">
        <v>1314.4</v>
      </c>
      <c r="I14" s="4"/>
      <c r="J14" s="64"/>
      <c r="K14" s="73"/>
      <c r="L14" s="6"/>
      <c r="M14" s="6"/>
      <c r="N14" s="19"/>
    </row>
    <row r="15" spans="1:14" ht="12">
      <c r="A15" s="49"/>
      <c r="B15" s="127" t="s">
        <v>7</v>
      </c>
      <c r="C15" s="128"/>
      <c r="D15" s="128"/>
      <c r="E15" s="129"/>
      <c r="F15" s="37">
        <v>364979.88</v>
      </c>
      <c r="G15" s="38">
        <v>348349.03</v>
      </c>
      <c r="H15" s="38">
        <v>341803.55</v>
      </c>
      <c r="I15" s="4"/>
      <c r="J15" s="64"/>
      <c r="K15" s="73"/>
      <c r="L15" s="6"/>
      <c r="M15" s="6"/>
      <c r="N15" s="19"/>
    </row>
    <row r="16" spans="1:14" ht="12">
      <c r="A16" s="49"/>
      <c r="B16" s="127" t="s">
        <v>8</v>
      </c>
      <c r="C16" s="128"/>
      <c r="D16" s="128"/>
      <c r="E16" s="129"/>
      <c r="F16" s="37">
        <v>177091.39</v>
      </c>
      <c r="G16" s="38">
        <v>176779.42</v>
      </c>
      <c r="H16" s="38">
        <v>174806.99</v>
      </c>
      <c r="I16" s="4"/>
      <c r="J16" s="64"/>
      <c r="K16" s="73"/>
      <c r="L16" s="6"/>
      <c r="M16" s="6"/>
      <c r="N16" s="19"/>
    </row>
    <row r="17" spans="1:14" ht="12">
      <c r="A17" s="49"/>
      <c r="B17" s="127" t="s">
        <v>9</v>
      </c>
      <c r="C17" s="128"/>
      <c r="D17" s="128"/>
      <c r="E17" s="129"/>
      <c r="F17" s="37">
        <v>185607.74</v>
      </c>
      <c r="G17" s="38">
        <v>184004.21</v>
      </c>
      <c r="H17" s="38">
        <v>222298.18</v>
      </c>
      <c r="I17" s="4"/>
      <c r="J17" s="64"/>
      <c r="K17" s="73"/>
      <c r="L17" s="6"/>
      <c r="M17" s="6"/>
      <c r="N17" s="19"/>
    </row>
    <row r="18" spans="1:14" ht="12">
      <c r="A18" s="59"/>
      <c r="B18" s="127" t="s">
        <v>62</v>
      </c>
      <c r="C18" s="128"/>
      <c r="D18" s="128"/>
      <c r="E18" s="129"/>
      <c r="F18" s="60">
        <v>15612.85</v>
      </c>
      <c r="G18" s="61">
        <v>14681.19</v>
      </c>
      <c r="H18" s="60">
        <f>F18</f>
        <v>15612.85</v>
      </c>
      <c r="I18" s="36"/>
      <c r="J18" s="65"/>
      <c r="K18" s="73"/>
      <c r="L18" s="6"/>
      <c r="M18" s="6"/>
      <c r="N18" s="19"/>
    </row>
    <row r="19" spans="1:14" ht="12">
      <c r="A19" s="52"/>
      <c r="B19" s="126" t="s">
        <v>43</v>
      </c>
      <c r="C19" s="126"/>
      <c r="D19" s="126"/>
      <c r="E19" s="126"/>
      <c r="F19" s="41">
        <v>28022.4</v>
      </c>
      <c r="G19" s="41">
        <v>28067</v>
      </c>
      <c r="H19" s="41">
        <f>F19</f>
        <v>28022.4</v>
      </c>
      <c r="I19" s="36"/>
      <c r="J19" s="65"/>
      <c r="K19" s="73"/>
      <c r="L19" s="6"/>
      <c r="M19" s="6"/>
      <c r="N19" s="19"/>
    </row>
    <row r="20" spans="1:14" ht="12.75" thickBot="1">
      <c r="A20" s="54"/>
      <c r="B20" s="136" t="s">
        <v>14</v>
      </c>
      <c r="C20" s="136"/>
      <c r="D20" s="136"/>
      <c r="E20" s="136"/>
      <c r="F20" s="39">
        <v>440047.12</v>
      </c>
      <c r="G20" s="40">
        <v>429411.23</v>
      </c>
      <c r="H20" s="40">
        <f>SUM(H21:H45)</f>
        <v>418987.4284347826</v>
      </c>
      <c r="I20" s="32">
        <f>SUM(I21:I45)</f>
        <v>191.90556883377573</v>
      </c>
      <c r="J20" s="66">
        <f>SUM(J21:J45)</f>
        <v>15.992130736147978</v>
      </c>
      <c r="K20" s="74">
        <v>16.8</v>
      </c>
      <c r="L20" s="6"/>
      <c r="M20" s="6"/>
      <c r="N20" s="19"/>
    </row>
    <row r="21" spans="1:14" ht="12">
      <c r="A21" s="30">
        <v>1</v>
      </c>
      <c r="B21" s="137" t="s">
        <v>24</v>
      </c>
      <c r="C21" s="137"/>
      <c r="D21" s="137"/>
      <c r="E21" s="137"/>
      <c r="F21" s="30"/>
      <c r="G21" s="31"/>
      <c r="H21" s="31">
        <v>0</v>
      </c>
      <c r="I21" s="33">
        <f>H21/J11</f>
        <v>0</v>
      </c>
      <c r="J21" s="67">
        <f aca="true" t="shared" si="0" ref="J21:J41">I21/12</f>
        <v>0</v>
      </c>
      <c r="K21" s="71">
        <v>0.09</v>
      </c>
      <c r="L21" s="16"/>
      <c r="M21" s="16"/>
      <c r="N21" s="5"/>
    </row>
    <row r="22" spans="1:14" ht="12" customHeight="1">
      <c r="A22" s="2">
        <f>A21+1</f>
        <v>2</v>
      </c>
      <c r="B22" s="115" t="s">
        <v>46</v>
      </c>
      <c r="C22" s="119"/>
      <c r="D22" s="119"/>
      <c r="E22" s="120"/>
      <c r="F22" s="1"/>
      <c r="G22" s="9"/>
      <c r="H22" s="9"/>
      <c r="I22" s="34">
        <f>H22/J11</f>
        <v>0</v>
      </c>
      <c r="J22" s="67">
        <f t="shared" si="0"/>
        <v>0</v>
      </c>
      <c r="K22" s="3"/>
      <c r="L22" s="16"/>
      <c r="M22" s="16"/>
      <c r="N22" s="5"/>
    </row>
    <row r="23" spans="1:14" ht="12">
      <c r="A23" s="2">
        <f aca="true" t="shared" si="1" ref="A23:A45">A22+1</f>
        <v>3</v>
      </c>
      <c r="B23" s="118" t="s">
        <v>22</v>
      </c>
      <c r="C23" s="118"/>
      <c r="D23" s="118"/>
      <c r="E23" s="118"/>
      <c r="F23" s="12"/>
      <c r="G23" s="9"/>
      <c r="H23" s="9">
        <v>506</v>
      </c>
      <c r="I23" s="34">
        <f>H23/J11</f>
        <v>0.2317592635002061</v>
      </c>
      <c r="J23" s="67">
        <f t="shared" si="0"/>
        <v>0.019313271958350507</v>
      </c>
      <c r="K23" s="3">
        <v>0.01</v>
      </c>
      <c r="L23" s="16"/>
      <c r="M23" s="16"/>
      <c r="N23" s="5"/>
    </row>
    <row r="24" spans="1:14" ht="12">
      <c r="A24" s="2">
        <f t="shared" si="1"/>
        <v>4</v>
      </c>
      <c r="B24" s="115" t="s">
        <v>15</v>
      </c>
      <c r="C24" s="116"/>
      <c r="D24" s="116"/>
      <c r="E24" s="117"/>
      <c r="F24" s="12"/>
      <c r="G24" s="9"/>
      <c r="H24" s="9">
        <v>19982.62</v>
      </c>
      <c r="I24" s="34">
        <f>H24/J11</f>
        <v>9.152484770759857</v>
      </c>
      <c r="J24" s="67">
        <f t="shared" si="0"/>
        <v>0.7627070642299881</v>
      </c>
      <c r="K24" s="3">
        <v>0.77</v>
      </c>
      <c r="L24" s="16"/>
      <c r="M24" s="16"/>
      <c r="N24" s="5"/>
    </row>
    <row r="25" spans="1:14" ht="12.75" customHeight="1">
      <c r="A25" s="2">
        <f t="shared" si="1"/>
        <v>5</v>
      </c>
      <c r="B25" s="115" t="s">
        <v>60</v>
      </c>
      <c r="C25" s="116"/>
      <c r="D25" s="116"/>
      <c r="E25" s="117"/>
      <c r="F25" s="12"/>
      <c r="G25" s="9"/>
      <c r="H25" s="34">
        <v>2814</v>
      </c>
      <c r="I25" s="34">
        <f>H25/J11</f>
        <v>1.2888746393074701</v>
      </c>
      <c r="J25" s="67">
        <f>I25/12</f>
        <v>0.10740621994228917</v>
      </c>
      <c r="K25" s="3"/>
      <c r="L25" s="16"/>
      <c r="M25" s="16"/>
      <c r="N25" s="5"/>
    </row>
    <row r="26" spans="1:14" ht="12" customHeight="1">
      <c r="A26" s="2">
        <f t="shared" si="1"/>
        <v>6</v>
      </c>
      <c r="B26" s="115" t="s">
        <v>20</v>
      </c>
      <c r="C26" s="116"/>
      <c r="D26" s="116"/>
      <c r="E26" s="117"/>
      <c r="F26" s="12"/>
      <c r="G26" s="9"/>
      <c r="H26" s="34">
        <v>104690.66</v>
      </c>
      <c r="I26" s="34">
        <f>H26/J11</f>
        <v>47.95065268172033</v>
      </c>
      <c r="J26" s="67">
        <f t="shared" si="0"/>
        <v>3.995887723476694</v>
      </c>
      <c r="K26" s="3">
        <v>4.65</v>
      </c>
      <c r="L26" s="16"/>
      <c r="M26" s="16"/>
      <c r="N26" s="5"/>
    </row>
    <row r="27" spans="1:14" ht="12">
      <c r="A27" s="2">
        <f t="shared" si="1"/>
        <v>7</v>
      </c>
      <c r="B27" s="118" t="s">
        <v>19</v>
      </c>
      <c r="C27" s="118"/>
      <c r="D27" s="118"/>
      <c r="E27" s="118"/>
      <c r="F27" s="3"/>
      <c r="G27" s="9"/>
      <c r="H27" s="9">
        <f>J11*29.56</f>
        <v>64538.348000000005</v>
      </c>
      <c r="I27" s="34">
        <f>H27/J11</f>
        <v>29.56</v>
      </c>
      <c r="J27" s="67">
        <f t="shared" si="0"/>
        <v>2.4633333333333334</v>
      </c>
      <c r="K27" s="3">
        <v>2.74</v>
      </c>
      <c r="L27" s="16"/>
      <c r="M27" s="16"/>
      <c r="N27" s="5"/>
    </row>
    <row r="28" spans="1:14" ht="12">
      <c r="A28" s="2">
        <f t="shared" si="1"/>
        <v>8</v>
      </c>
      <c r="B28" s="118" t="s">
        <v>28</v>
      </c>
      <c r="C28" s="118"/>
      <c r="D28" s="118"/>
      <c r="E28" s="118"/>
      <c r="F28" s="3"/>
      <c r="G28" s="9"/>
      <c r="H28" s="9">
        <v>11043.42</v>
      </c>
      <c r="I28" s="34">
        <f>H28/J11</f>
        <v>5.058132185224202</v>
      </c>
      <c r="J28" s="67">
        <f t="shared" si="0"/>
        <v>0.42151101543535013</v>
      </c>
      <c r="K28" s="3">
        <v>0.15</v>
      </c>
      <c r="L28" s="16"/>
      <c r="M28" s="16"/>
      <c r="N28" s="5"/>
    </row>
    <row r="29" spans="1:14" ht="12">
      <c r="A29" s="2">
        <f t="shared" si="1"/>
        <v>9</v>
      </c>
      <c r="B29" s="118" t="s">
        <v>41</v>
      </c>
      <c r="C29" s="118"/>
      <c r="D29" s="118"/>
      <c r="E29" s="118"/>
      <c r="F29" s="9"/>
      <c r="G29" s="9"/>
      <c r="H29" s="35"/>
      <c r="I29" s="34">
        <f>H29/J11</f>
        <v>0</v>
      </c>
      <c r="J29" s="67">
        <f t="shared" si="0"/>
        <v>0</v>
      </c>
      <c r="K29" s="3"/>
      <c r="L29" s="16"/>
      <c r="M29" s="16"/>
      <c r="N29" s="5"/>
    </row>
    <row r="30" spans="1:14" ht="12">
      <c r="A30" s="2">
        <f t="shared" si="1"/>
        <v>10</v>
      </c>
      <c r="B30" s="118" t="s">
        <v>55</v>
      </c>
      <c r="C30" s="118"/>
      <c r="D30" s="118"/>
      <c r="E30" s="118"/>
      <c r="F30" s="9"/>
      <c r="G30" s="9"/>
      <c r="H30" s="35">
        <v>1500</v>
      </c>
      <c r="I30" s="34">
        <f>H30/J11</f>
        <v>0.6870333898227453</v>
      </c>
      <c r="J30" s="67">
        <f t="shared" si="0"/>
        <v>0.057252782485228776</v>
      </c>
      <c r="K30" s="3"/>
      <c r="L30" s="16"/>
      <c r="M30" s="16"/>
      <c r="N30" s="5"/>
    </row>
    <row r="31" spans="1:14" ht="12">
      <c r="A31" s="2">
        <f t="shared" si="1"/>
        <v>11</v>
      </c>
      <c r="B31" s="118" t="s">
        <v>26</v>
      </c>
      <c r="C31" s="118"/>
      <c r="D31" s="118"/>
      <c r="E31" s="118"/>
      <c r="F31" s="9"/>
      <c r="G31" s="9"/>
      <c r="H31" s="35">
        <v>24485.28</v>
      </c>
      <c r="I31" s="34">
        <f>H31/J11</f>
        <v>11.21480327943938</v>
      </c>
      <c r="J31" s="67">
        <f t="shared" si="0"/>
        <v>0.9345669399532817</v>
      </c>
      <c r="K31" s="3">
        <v>0.97</v>
      </c>
      <c r="L31" s="16"/>
      <c r="M31" s="16"/>
      <c r="N31" s="5"/>
    </row>
    <row r="32" spans="1:14" ht="12">
      <c r="A32" s="2">
        <f t="shared" si="1"/>
        <v>12</v>
      </c>
      <c r="B32" s="115" t="s">
        <v>37</v>
      </c>
      <c r="C32" s="116"/>
      <c r="D32" s="116"/>
      <c r="E32" s="117"/>
      <c r="F32" s="9"/>
      <c r="G32" s="9"/>
      <c r="H32" s="35"/>
      <c r="I32" s="34">
        <f>H32/J11</f>
        <v>0</v>
      </c>
      <c r="J32" s="67">
        <f t="shared" si="0"/>
        <v>0</v>
      </c>
      <c r="K32" s="3"/>
      <c r="L32" s="16"/>
      <c r="M32" s="16"/>
      <c r="N32" s="5"/>
    </row>
    <row r="33" spans="1:14" ht="12">
      <c r="A33" s="2">
        <f t="shared" si="1"/>
        <v>13</v>
      </c>
      <c r="B33" s="115" t="s">
        <v>40</v>
      </c>
      <c r="C33" s="116"/>
      <c r="D33" s="116"/>
      <c r="E33" s="117"/>
      <c r="F33" s="9"/>
      <c r="G33" s="9"/>
      <c r="H33" s="35">
        <v>2138.4</v>
      </c>
      <c r="I33" s="34">
        <f>H33/J11</f>
        <v>0.9794348005313058</v>
      </c>
      <c r="J33" s="67">
        <f t="shared" si="0"/>
        <v>0.08161956671094216</v>
      </c>
      <c r="K33" s="3">
        <v>0.08</v>
      </c>
      <c r="L33" s="16"/>
      <c r="M33" s="16"/>
      <c r="N33" s="5"/>
    </row>
    <row r="34" spans="1:14" ht="12">
      <c r="A34" s="2">
        <f t="shared" si="1"/>
        <v>14</v>
      </c>
      <c r="B34" s="115" t="s">
        <v>23</v>
      </c>
      <c r="C34" s="116"/>
      <c r="D34" s="116"/>
      <c r="E34" s="117"/>
      <c r="F34" s="9"/>
      <c r="G34" s="9"/>
      <c r="H34" s="35">
        <v>66</v>
      </c>
      <c r="I34" s="34">
        <f>H34/J11</f>
        <v>0.030229469152200796</v>
      </c>
      <c r="J34" s="67">
        <f t="shared" si="0"/>
        <v>0.0025191224293500663</v>
      </c>
      <c r="K34" s="3"/>
      <c r="L34" s="16"/>
      <c r="M34" s="16"/>
      <c r="N34" s="5"/>
    </row>
    <row r="35" spans="1:14" ht="13.5" customHeight="1">
      <c r="A35" s="2">
        <f t="shared" si="1"/>
        <v>15</v>
      </c>
      <c r="B35" s="115" t="s">
        <v>61</v>
      </c>
      <c r="C35" s="116"/>
      <c r="D35" s="116"/>
      <c r="E35" s="117"/>
      <c r="F35" s="9"/>
      <c r="G35" s="9"/>
      <c r="H35" s="35">
        <v>600.73</v>
      </c>
      <c r="I35" s="34">
        <f>H35/J11</f>
        <v>0.2751477121788119</v>
      </c>
      <c r="J35" s="67">
        <f>I35/12</f>
        <v>0.02292897601490099</v>
      </c>
      <c r="K35" s="3"/>
      <c r="L35" s="16"/>
      <c r="M35" s="16"/>
      <c r="N35" s="5"/>
    </row>
    <row r="36" spans="1:14" ht="12">
      <c r="A36" s="2">
        <f t="shared" si="1"/>
        <v>16</v>
      </c>
      <c r="B36" s="115" t="s">
        <v>56</v>
      </c>
      <c r="C36" s="116"/>
      <c r="D36" s="116"/>
      <c r="E36" s="117"/>
      <c r="F36" s="9"/>
      <c r="G36" s="9"/>
      <c r="H36" s="35">
        <v>300</v>
      </c>
      <c r="I36" s="34">
        <f>H36/J11</f>
        <v>0.13740667796454906</v>
      </c>
      <c r="J36" s="67">
        <f t="shared" si="0"/>
        <v>0.011450556497045754</v>
      </c>
      <c r="K36" s="3">
        <v>0.01</v>
      </c>
      <c r="L36" s="16"/>
      <c r="M36" s="16"/>
      <c r="N36" s="5"/>
    </row>
    <row r="37" spans="1:14" ht="12.75">
      <c r="A37" s="2">
        <f t="shared" si="1"/>
        <v>17</v>
      </c>
      <c r="B37" s="118" t="s">
        <v>58</v>
      </c>
      <c r="C37" s="140"/>
      <c r="D37" s="140"/>
      <c r="E37" s="140"/>
      <c r="F37" s="9"/>
      <c r="G37" s="9"/>
      <c r="H37" s="35">
        <v>1204.27</v>
      </c>
      <c r="I37" s="34">
        <f>H37/J11</f>
        <v>0.5515824669078917</v>
      </c>
      <c r="J37" s="67">
        <f t="shared" si="0"/>
        <v>0.04596520557565764</v>
      </c>
      <c r="K37" s="3">
        <v>0.34</v>
      </c>
      <c r="L37" s="16"/>
      <c r="M37" s="16"/>
      <c r="N37" s="5"/>
    </row>
    <row r="38" spans="1:14" ht="12">
      <c r="A38" s="2">
        <f t="shared" si="1"/>
        <v>18</v>
      </c>
      <c r="B38" s="115" t="s">
        <v>59</v>
      </c>
      <c r="C38" s="116"/>
      <c r="D38" s="116"/>
      <c r="E38" s="117"/>
      <c r="F38" s="9"/>
      <c r="G38" s="9"/>
      <c r="H38" s="35">
        <v>3612.82</v>
      </c>
      <c r="I38" s="34">
        <f>H38/J11</f>
        <v>1.6547519809462738</v>
      </c>
      <c r="J38" s="67">
        <f t="shared" si="0"/>
        <v>0.1378959984121895</v>
      </c>
      <c r="K38" s="3">
        <v>0.18</v>
      </c>
      <c r="L38" s="16"/>
      <c r="M38" s="16"/>
      <c r="N38" s="5"/>
    </row>
    <row r="39" spans="1:14" ht="12.75">
      <c r="A39" s="2">
        <f t="shared" si="1"/>
        <v>19</v>
      </c>
      <c r="B39" s="115" t="s">
        <v>36</v>
      </c>
      <c r="C39" s="119"/>
      <c r="D39" s="119"/>
      <c r="E39" s="120"/>
      <c r="F39" s="9"/>
      <c r="G39" s="9"/>
      <c r="H39" s="35">
        <v>15818.92</v>
      </c>
      <c r="I39" s="34">
        <f>H39/J11</f>
        <v>7.245417487289882</v>
      </c>
      <c r="J39" s="67">
        <f t="shared" si="0"/>
        <v>0.6037847906074901</v>
      </c>
      <c r="K39" s="3">
        <v>0.44</v>
      </c>
      <c r="L39" s="16"/>
      <c r="M39" s="16"/>
      <c r="N39" s="5"/>
    </row>
    <row r="40" spans="1:14" ht="12">
      <c r="A40" s="2">
        <f t="shared" si="1"/>
        <v>20</v>
      </c>
      <c r="B40" s="118" t="s">
        <v>16</v>
      </c>
      <c r="C40" s="118"/>
      <c r="D40" s="118"/>
      <c r="E40" s="118"/>
      <c r="F40" s="9"/>
      <c r="G40" s="9"/>
      <c r="H40" s="35">
        <v>59981.16</v>
      </c>
      <c r="I40" s="34">
        <f>H40/J11</f>
        <v>27.47270645353364</v>
      </c>
      <c r="J40" s="67">
        <f t="shared" si="0"/>
        <v>2.289392204461137</v>
      </c>
      <c r="K40" s="138">
        <v>2.29</v>
      </c>
      <c r="L40" s="16"/>
      <c r="M40" s="16"/>
      <c r="N40" s="5"/>
    </row>
    <row r="41" spans="1:14" ht="12">
      <c r="A41" s="2">
        <f t="shared" si="1"/>
        <v>21</v>
      </c>
      <c r="B41" s="118" t="s">
        <v>17</v>
      </c>
      <c r="C41" s="118"/>
      <c r="D41" s="118"/>
      <c r="E41" s="118"/>
      <c r="F41" s="9"/>
      <c r="G41" s="9"/>
      <c r="H41" s="35"/>
      <c r="I41" s="34">
        <f>H41/J11</f>
        <v>0</v>
      </c>
      <c r="J41" s="67">
        <f t="shared" si="0"/>
        <v>0</v>
      </c>
      <c r="K41" s="139"/>
      <c r="L41" s="16"/>
      <c r="M41" s="16"/>
      <c r="N41" s="5"/>
    </row>
    <row r="42" spans="1:14" ht="12">
      <c r="A42" s="2">
        <f t="shared" si="1"/>
        <v>22</v>
      </c>
      <c r="B42" s="115" t="s">
        <v>25</v>
      </c>
      <c r="C42" s="116"/>
      <c r="D42" s="116"/>
      <c r="E42" s="117"/>
      <c r="F42" s="9"/>
      <c r="G42" s="9"/>
      <c r="H42" s="35">
        <v>48033.35</v>
      </c>
      <c r="I42" s="34">
        <f>H42/J11</f>
        <v>22.000343516694908</v>
      </c>
      <c r="J42" s="67">
        <f>I42/12</f>
        <v>1.8333619597245756</v>
      </c>
      <c r="K42" s="3">
        <v>1.87</v>
      </c>
      <c r="L42" s="16"/>
      <c r="M42" s="16"/>
      <c r="N42" s="5"/>
    </row>
    <row r="43" spans="1:14" ht="12">
      <c r="A43" s="2">
        <f t="shared" si="1"/>
        <v>23</v>
      </c>
      <c r="B43" s="118" t="s">
        <v>38</v>
      </c>
      <c r="C43" s="118"/>
      <c r="D43" s="118"/>
      <c r="E43" s="118"/>
      <c r="F43" s="9"/>
      <c r="G43" s="9"/>
      <c r="H43" s="35"/>
      <c r="I43" s="34">
        <f>H43/J11</f>
        <v>0</v>
      </c>
      <c r="J43" s="67">
        <f>I43/12</f>
        <v>0</v>
      </c>
      <c r="K43" s="3"/>
      <c r="L43" s="16"/>
      <c r="M43" s="16"/>
      <c r="N43" s="5"/>
    </row>
    <row r="44" spans="1:14" ht="12">
      <c r="A44" s="2">
        <f t="shared" si="1"/>
        <v>24</v>
      </c>
      <c r="B44" s="118" t="s">
        <v>27</v>
      </c>
      <c r="C44" s="118"/>
      <c r="D44" s="118"/>
      <c r="E44" s="118"/>
      <c r="F44" s="9"/>
      <c r="G44" s="9"/>
      <c r="H44" s="35">
        <v>274</v>
      </c>
      <c r="I44" s="34">
        <f>H44/J11</f>
        <v>0.12549809920762148</v>
      </c>
      <c r="J44" s="67">
        <f>I44/12</f>
        <v>0.010458174933968457</v>
      </c>
      <c r="K44" s="3">
        <v>0.02</v>
      </c>
      <c r="L44" s="16"/>
      <c r="M44" s="16"/>
      <c r="N44" s="5"/>
    </row>
    <row r="45" spans="1:14" ht="12">
      <c r="A45" s="2">
        <f t="shared" si="1"/>
        <v>25</v>
      </c>
      <c r="B45" s="118" t="s">
        <v>13</v>
      </c>
      <c r="C45" s="118"/>
      <c r="D45" s="118"/>
      <c r="E45" s="118"/>
      <c r="F45" s="3"/>
      <c r="G45" s="2"/>
      <c r="H45" s="34">
        <f>F20/115*15</f>
        <v>57397.45043478261</v>
      </c>
      <c r="I45" s="34">
        <f>H45/J11</f>
        <v>26.28930995959447</v>
      </c>
      <c r="J45" s="67">
        <f>I45/12</f>
        <v>2.190775829966206</v>
      </c>
      <c r="K45" s="3">
        <v>2.19</v>
      </c>
      <c r="L45" s="16"/>
      <c r="M45" s="16"/>
      <c r="N45" s="5"/>
    </row>
    <row r="50" spans="1:10" ht="12.75">
      <c r="A50" s="75"/>
      <c r="B50" s="76" t="s">
        <v>34</v>
      </c>
      <c r="C50" s="76"/>
      <c r="D50" s="76"/>
      <c r="E50" s="76"/>
      <c r="F50" s="76"/>
      <c r="G50" s="141" t="s">
        <v>50</v>
      </c>
      <c r="H50" s="141"/>
      <c r="I50" s="141"/>
      <c r="J50" s="141"/>
    </row>
    <row r="51" spans="1:10" ht="12.75">
      <c r="A51" s="75"/>
      <c r="B51" s="76"/>
      <c r="C51" s="76"/>
      <c r="D51" s="76"/>
      <c r="E51" s="76"/>
      <c r="F51" s="76"/>
      <c r="G51" s="76"/>
      <c r="H51" s="76"/>
      <c r="I51" s="76"/>
      <c r="J51" s="76"/>
    </row>
    <row r="52" spans="1:10" ht="12.75">
      <c r="A52" s="75"/>
      <c r="B52" s="76"/>
      <c r="C52" s="76"/>
      <c r="D52" s="76"/>
      <c r="E52" s="76"/>
      <c r="F52" s="76"/>
      <c r="G52" s="76"/>
      <c r="H52" s="76"/>
      <c r="I52" s="76"/>
      <c r="J52" s="76"/>
    </row>
    <row r="53" spans="1:10" ht="12.75">
      <c r="A53" s="75"/>
      <c r="B53" s="76" t="s">
        <v>35</v>
      </c>
      <c r="C53" s="76"/>
      <c r="D53" s="76"/>
      <c r="E53" s="76"/>
      <c r="F53" s="76"/>
      <c r="G53" s="141" t="s">
        <v>48</v>
      </c>
      <c r="H53" s="141"/>
      <c r="I53" s="141"/>
      <c r="J53" s="141"/>
    </row>
    <row r="54" spans="1:10" ht="12.75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ht="12.75">
      <c r="A55" s="75"/>
      <c r="B55" s="77"/>
      <c r="C55" s="77"/>
      <c r="D55" s="77"/>
      <c r="E55" s="77"/>
      <c r="F55" s="78"/>
      <c r="G55" s="78"/>
      <c r="H55" s="78"/>
      <c r="I55" s="76"/>
      <c r="J55" s="76"/>
    </row>
    <row r="56" spans="1:10" ht="12.75">
      <c r="A56" s="142" t="s">
        <v>47</v>
      </c>
      <c r="B56" s="143"/>
      <c r="C56" s="143"/>
      <c r="D56" s="143"/>
      <c r="E56" s="77"/>
      <c r="F56" s="78"/>
      <c r="G56" s="144" t="s">
        <v>54</v>
      </c>
      <c r="H56" s="144"/>
      <c r="I56" s="144"/>
      <c r="J56" s="144"/>
    </row>
    <row r="57" spans="1:10" ht="12.75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66" spans="2:5" ht="14.25" customHeight="1">
      <c r="B66" s="13"/>
      <c r="D66" s="10"/>
      <c r="E66" s="10"/>
    </row>
    <row r="67" spans="1:16" ht="82.5" customHeight="1">
      <c r="A67" s="1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9" spans="2:5" ht="12">
      <c r="B69" s="121"/>
      <c r="C69" s="121"/>
      <c r="D69" s="121"/>
      <c r="E69" s="121"/>
    </row>
    <row r="70" spans="2:5" ht="12.75">
      <c r="B70" s="114"/>
      <c r="C70" s="114"/>
      <c r="D70" s="114"/>
      <c r="E70" s="114"/>
    </row>
    <row r="71" spans="2:5" ht="12.75">
      <c r="B71" s="114"/>
      <c r="C71" s="114"/>
      <c r="D71" s="114"/>
      <c r="E71" s="114"/>
    </row>
    <row r="72" spans="2:5" ht="12.75">
      <c r="B72" s="114"/>
      <c r="C72" s="114"/>
      <c r="D72" s="114"/>
      <c r="E72" s="114"/>
    </row>
    <row r="73" spans="2:5" ht="12.75">
      <c r="B73" s="114"/>
      <c r="C73" s="114"/>
      <c r="D73" s="114"/>
      <c r="E73" s="114"/>
    </row>
    <row r="74" spans="2:5" ht="12.75" customHeight="1">
      <c r="B74" s="114"/>
      <c r="C74" s="114"/>
      <c r="D74" s="114"/>
      <c r="E74" s="114"/>
    </row>
    <row r="75" spans="2:5" ht="12" customHeight="1">
      <c r="B75" s="114"/>
      <c r="C75" s="114"/>
      <c r="D75" s="114"/>
      <c r="E75" s="114"/>
    </row>
    <row r="76" spans="2:5" ht="12.75">
      <c r="B76" s="114"/>
      <c r="C76" s="114"/>
      <c r="D76" s="114"/>
      <c r="E76" s="114"/>
    </row>
    <row r="77" spans="2:5" ht="14.25" customHeight="1">
      <c r="B77" s="114"/>
      <c r="C77" s="114"/>
      <c r="D77" s="114"/>
      <c r="E77" s="114"/>
    </row>
    <row r="78" spans="2:5" ht="12.75">
      <c r="B78" s="114"/>
      <c r="C78" s="114"/>
      <c r="D78" s="114"/>
      <c r="E78" s="114"/>
    </row>
    <row r="79" spans="2:5" ht="12.75">
      <c r="B79" s="114"/>
      <c r="C79" s="114"/>
      <c r="D79" s="114"/>
      <c r="E79" s="114"/>
    </row>
    <row r="80" spans="2:5" ht="12.75" customHeight="1">
      <c r="B80" s="114"/>
      <c r="C80" s="114"/>
      <c r="D80" s="114"/>
      <c r="E80" s="114"/>
    </row>
    <row r="81" spans="2:5" ht="12.75" customHeight="1">
      <c r="B81" s="114"/>
      <c r="C81" s="114"/>
      <c r="D81" s="114"/>
      <c r="E81" s="114"/>
    </row>
    <row r="82" spans="2:5" ht="15" customHeight="1">
      <c r="B82" s="114"/>
      <c r="C82" s="114"/>
      <c r="D82" s="114"/>
      <c r="E82" s="114"/>
    </row>
    <row r="83" spans="2:5" ht="12.75">
      <c r="B83" s="114"/>
      <c r="C83" s="114"/>
      <c r="D83" s="114"/>
      <c r="E83" s="114"/>
    </row>
    <row r="84" spans="2:5" ht="12.75">
      <c r="B84" s="114"/>
      <c r="C84" s="114"/>
      <c r="D84" s="114"/>
      <c r="E84" s="114"/>
    </row>
    <row r="85" spans="2:5" ht="12.75">
      <c r="B85" s="114"/>
      <c r="C85" s="114"/>
      <c r="D85" s="114"/>
      <c r="E85" s="114"/>
    </row>
  </sheetData>
  <sheetProtection/>
  <mergeCells count="65">
    <mergeCell ref="B85:E85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G50:J50"/>
    <mergeCell ref="G53:J53"/>
    <mergeCell ref="A56:D56"/>
    <mergeCell ref="G56:J56"/>
    <mergeCell ref="B42:E42"/>
    <mergeCell ref="B43:E43"/>
    <mergeCell ref="B44:E44"/>
    <mergeCell ref="B45:E45"/>
    <mergeCell ref="B39:E39"/>
    <mergeCell ref="B40:E40"/>
    <mergeCell ref="K40:K41"/>
    <mergeCell ref="B41:E41"/>
    <mergeCell ref="B35:E35"/>
    <mergeCell ref="B36:E36"/>
    <mergeCell ref="B37:E37"/>
    <mergeCell ref="B38:E38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B15:E15"/>
    <mergeCell ref="B16:E16"/>
    <mergeCell ref="B17:E17"/>
    <mergeCell ref="B18:E18"/>
    <mergeCell ref="H11:I11"/>
    <mergeCell ref="B12:E12"/>
    <mergeCell ref="B13:E13"/>
    <mergeCell ref="B14:E14"/>
    <mergeCell ref="B6:C6"/>
    <mergeCell ref="B7:C7"/>
    <mergeCell ref="B8:C8"/>
    <mergeCell ref="E11:F11"/>
    <mergeCell ref="A1:J1"/>
    <mergeCell ref="A2:J2"/>
    <mergeCell ref="A3:J3"/>
    <mergeCell ref="B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3.125" style="82" customWidth="1"/>
    <col min="2" max="2" width="13.75390625" style="7" customWidth="1"/>
    <col min="3" max="3" width="13.25390625" style="7" customWidth="1"/>
    <col min="4" max="4" width="4.25390625" style="7" customWidth="1"/>
    <col min="5" max="5" width="11.625" style="7" customWidth="1"/>
    <col min="6" max="6" width="9.00390625" style="7" customWidth="1"/>
    <col min="7" max="7" width="9.25390625" style="7" customWidth="1"/>
    <col min="8" max="8" width="9.625" style="7" customWidth="1"/>
    <col min="9" max="9" width="8.25390625" style="7" customWidth="1"/>
    <col min="10" max="10" width="7.00390625" style="7" customWidth="1"/>
    <col min="11" max="11" width="5.875" style="7" customWidth="1"/>
    <col min="12" max="12" width="7.75390625" style="7" customWidth="1"/>
    <col min="13" max="13" width="7.875" style="7" customWidth="1"/>
    <col min="14" max="14" width="8.00390625" style="7" customWidth="1"/>
    <col min="15" max="15" width="8.25390625" style="7" customWidth="1"/>
    <col min="16" max="16" width="10.125" style="7" customWidth="1"/>
    <col min="17" max="16384" width="9.125" style="7" customWidth="1"/>
  </cols>
  <sheetData>
    <row r="1" spans="1:16" ht="63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22"/>
      <c r="L1" s="22"/>
      <c r="M1" s="22"/>
      <c r="N1" s="22"/>
      <c r="O1" s="22"/>
      <c r="P1" s="22"/>
    </row>
    <row r="2" spans="1:16" ht="20.2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5"/>
      <c r="L2" s="15"/>
      <c r="M2" s="15"/>
      <c r="N2" s="15"/>
      <c r="O2" s="15"/>
      <c r="P2" s="15"/>
    </row>
    <row r="3" spans="1:16" ht="12">
      <c r="A3" s="131" t="s">
        <v>53</v>
      </c>
      <c r="B3" s="131"/>
      <c r="C3" s="131"/>
      <c r="D3" s="131"/>
      <c r="E3" s="131"/>
      <c r="F3" s="131"/>
      <c r="G3" s="131"/>
      <c r="H3" s="131"/>
      <c r="I3" s="131"/>
      <c r="J3" s="131"/>
      <c r="K3" s="15"/>
      <c r="L3" s="15"/>
      <c r="M3" s="15"/>
      <c r="N3" s="15"/>
      <c r="O3" s="15"/>
      <c r="P3" s="15"/>
    </row>
    <row r="4" spans="2:16" ht="13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6" ht="12">
      <c r="B5" s="133" t="s">
        <v>1</v>
      </c>
      <c r="C5" s="133"/>
      <c r="D5" s="8"/>
      <c r="E5" s="24">
        <f>SUM(F13:F19)</f>
        <v>1237579.87</v>
      </c>
      <c r="F5" s="25"/>
    </row>
    <row r="6" spans="2:5" ht="12">
      <c r="B6" s="133" t="s">
        <v>2</v>
      </c>
      <c r="C6" s="133"/>
      <c r="D6" s="8"/>
      <c r="E6" s="24">
        <f>SUM(G13:G19)</f>
        <v>1206843.95</v>
      </c>
    </row>
    <row r="7" spans="2:5" ht="12">
      <c r="B7" s="133" t="s">
        <v>3</v>
      </c>
      <c r="C7" s="133"/>
      <c r="D7" s="8"/>
      <c r="E7" s="24">
        <f>SUM(H13:H19)</f>
        <v>1243755.8102016805</v>
      </c>
    </row>
    <row r="8" spans="2:5" ht="12">
      <c r="B8" s="133" t="s">
        <v>4</v>
      </c>
      <c r="C8" s="133"/>
      <c r="D8" s="8"/>
      <c r="E8" s="24">
        <f>E5-E6</f>
        <v>30735.92000000016</v>
      </c>
    </row>
    <row r="9" spans="2:6" ht="12">
      <c r="B9" s="58" t="s">
        <v>66</v>
      </c>
      <c r="C9" s="58"/>
      <c r="D9" s="58"/>
      <c r="E9" s="24">
        <f>E5-E7</f>
        <v>-6175.940201680409</v>
      </c>
      <c r="F9" s="95"/>
    </row>
    <row r="10" ht="12.75" customHeight="1"/>
    <row r="11" spans="2:10" ht="21.75" customHeight="1" thickBot="1">
      <c r="B11" s="57"/>
      <c r="C11" s="18"/>
      <c r="D11" s="27"/>
      <c r="E11" s="132"/>
      <c r="F11" s="132"/>
      <c r="G11" s="146" t="s">
        <v>67</v>
      </c>
      <c r="H11" s="146"/>
      <c r="I11" s="146"/>
      <c r="J11" s="62">
        <v>2183.3</v>
      </c>
    </row>
    <row r="12" spans="1:14" ht="27">
      <c r="A12" s="85"/>
      <c r="B12" s="135" t="s">
        <v>29</v>
      </c>
      <c r="C12" s="135"/>
      <c r="D12" s="135"/>
      <c r="E12" s="135"/>
      <c r="F12" s="68" t="s">
        <v>1</v>
      </c>
      <c r="G12" s="68" t="s">
        <v>5</v>
      </c>
      <c r="H12" s="69" t="s">
        <v>6</v>
      </c>
      <c r="I12" s="69" t="s">
        <v>63</v>
      </c>
      <c r="J12" s="70" t="s">
        <v>64</v>
      </c>
      <c r="K12" s="72" t="s">
        <v>65</v>
      </c>
      <c r="L12" s="21"/>
      <c r="M12" s="21"/>
      <c r="N12" s="19"/>
    </row>
    <row r="13" spans="1:15" ht="12">
      <c r="A13" s="86"/>
      <c r="B13" s="134" t="s">
        <v>12</v>
      </c>
      <c r="C13" s="134"/>
      <c r="D13" s="134"/>
      <c r="E13" s="134"/>
      <c r="F13" s="42">
        <f>M13-F14</f>
        <v>52926.49</v>
      </c>
      <c r="G13" s="43">
        <f>N13-G14</f>
        <v>52143.71</v>
      </c>
      <c r="H13" s="43">
        <v>68743.24</v>
      </c>
      <c r="I13" s="4"/>
      <c r="J13" s="64"/>
      <c r="K13" s="73"/>
      <c r="L13" s="6"/>
      <c r="M13" s="42">
        <v>54240.89</v>
      </c>
      <c r="N13" s="43">
        <v>53618.87</v>
      </c>
      <c r="O13" s="43">
        <v>68743.24</v>
      </c>
    </row>
    <row r="14" spans="1:15" ht="12">
      <c r="A14" s="87"/>
      <c r="B14" s="145" t="s">
        <v>42</v>
      </c>
      <c r="C14" s="145"/>
      <c r="D14" s="145"/>
      <c r="E14" s="145"/>
      <c r="F14" s="42">
        <v>1314.4</v>
      </c>
      <c r="G14" s="43">
        <v>1475.16</v>
      </c>
      <c r="H14" s="43">
        <v>1314.4</v>
      </c>
      <c r="I14" s="4"/>
      <c r="J14" s="64"/>
      <c r="K14" s="73"/>
      <c r="L14" s="6"/>
      <c r="M14" s="42">
        <v>1314.4</v>
      </c>
      <c r="N14" s="43">
        <v>1475.16</v>
      </c>
      <c r="O14" s="43">
        <v>1314.4</v>
      </c>
    </row>
    <row r="15" spans="1:14" ht="12">
      <c r="A15" s="86"/>
      <c r="B15" s="127" t="s">
        <v>7</v>
      </c>
      <c r="C15" s="128"/>
      <c r="D15" s="128"/>
      <c r="E15" s="129"/>
      <c r="F15" s="42">
        <v>364979.88</v>
      </c>
      <c r="G15" s="43">
        <v>348349.03</v>
      </c>
      <c r="H15" s="43">
        <v>341803.55</v>
      </c>
      <c r="I15" s="4"/>
      <c r="J15" s="64"/>
      <c r="K15" s="73"/>
      <c r="L15" s="6"/>
      <c r="M15" s="6"/>
      <c r="N15" s="19"/>
    </row>
    <row r="16" spans="1:14" ht="12">
      <c r="A16" s="86"/>
      <c r="B16" s="127" t="s">
        <v>8</v>
      </c>
      <c r="C16" s="128"/>
      <c r="D16" s="128"/>
      <c r="E16" s="129"/>
      <c r="F16" s="42">
        <v>177091.39</v>
      </c>
      <c r="G16" s="43">
        <v>176779.42</v>
      </c>
      <c r="H16" s="43">
        <v>174806.99</v>
      </c>
      <c r="I16" s="4"/>
      <c r="J16" s="64"/>
      <c r="K16" s="73"/>
      <c r="L16" s="6"/>
      <c r="M16" s="6"/>
      <c r="N16" s="19"/>
    </row>
    <row r="17" spans="1:14" ht="12">
      <c r="A17" s="86"/>
      <c r="B17" s="127" t="s">
        <v>9</v>
      </c>
      <c r="C17" s="128"/>
      <c r="D17" s="128"/>
      <c r="E17" s="129"/>
      <c r="F17" s="42">
        <v>185607.74</v>
      </c>
      <c r="G17" s="43">
        <v>184004.21</v>
      </c>
      <c r="H17" s="43">
        <v>198771.62</v>
      </c>
      <c r="I17" s="4"/>
      <c r="J17" s="64"/>
      <c r="K17" s="73"/>
      <c r="L17" s="6"/>
      <c r="M17" s="6"/>
      <c r="N17" s="19"/>
    </row>
    <row r="18" spans="1:14" ht="12">
      <c r="A18" s="88"/>
      <c r="B18" s="127" t="s">
        <v>62</v>
      </c>
      <c r="C18" s="128"/>
      <c r="D18" s="128"/>
      <c r="E18" s="129"/>
      <c r="F18" s="41">
        <v>15612.85</v>
      </c>
      <c r="G18" s="79">
        <v>14681.19</v>
      </c>
      <c r="H18" s="41">
        <v>15517.76</v>
      </c>
      <c r="I18" s="36"/>
      <c r="J18" s="65"/>
      <c r="K18" s="73"/>
      <c r="L18" s="6"/>
      <c r="M18" s="6"/>
      <c r="N18" s="19"/>
    </row>
    <row r="19" spans="1:14" ht="12.75" thickBot="1">
      <c r="A19" s="89"/>
      <c r="B19" s="136" t="s">
        <v>14</v>
      </c>
      <c r="C19" s="136"/>
      <c r="D19" s="136"/>
      <c r="E19" s="136"/>
      <c r="F19" s="80">
        <v>440047.12</v>
      </c>
      <c r="G19" s="81">
        <v>429411.23</v>
      </c>
      <c r="H19" s="81">
        <f>SUM(H20:H40)</f>
        <v>442798.2502016806</v>
      </c>
      <c r="I19" s="32">
        <f>SUM(I20:I40)</f>
        <v>202.81145522909384</v>
      </c>
      <c r="J19" s="66">
        <f>SUM(J20:J40)</f>
        <v>16.900954602424488</v>
      </c>
      <c r="K19" s="74">
        <v>16.8</v>
      </c>
      <c r="L19" s="6"/>
      <c r="M19" s="6"/>
      <c r="N19" s="19"/>
    </row>
    <row r="20" spans="1:14" ht="12">
      <c r="A20" s="90">
        <v>1</v>
      </c>
      <c r="B20" s="137" t="s">
        <v>24</v>
      </c>
      <c r="C20" s="137"/>
      <c r="D20" s="137"/>
      <c r="E20" s="137"/>
      <c r="F20" s="30"/>
      <c r="G20" s="31"/>
      <c r="H20" s="31">
        <v>0</v>
      </c>
      <c r="I20" s="33">
        <f>H20/J11</f>
        <v>0</v>
      </c>
      <c r="J20" s="67">
        <f aca="true" t="shared" si="0" ref="J20:J36">I20/12</f>
        <v>0</v>
      </c>
      <c r="K20" s="71">
        <v>0.09</v>
      </c>
      <c r="L20" s="16"/>
      <c r="M20" s="16"/>
      <c r="N20" s="5"/>
    </row>
    <row r="21" spans="1:14" ht="12">
      <c r="A21" s="91">
        <f>A20+1</f>
        <v>2</v>
      </c>
      <c r="B21" s="118" t="s">
        <v>22</v>
      </c>
      <c r="C21" s="118"/>
      <c r="D21" s="118"/>
      <c r="E21" s="118"/>
      <c r="F21" s="12"/>
      <c r="G21" s="9"/>
      <c r="H21" s="9">
        <v>506</v>
      </c>
      <c r="I21" s="34">
        <f>H21/J11</f>
        <v>0.2317592635002061</v>
      </c>
      <c r="J21" s="67">
        <f t="shared" si="0"/>
        <v>0.019313271958350507</v>
      </c>
      <c r="K21" s="3">
        <v>0.01</v>
      </c>
      <c r="L21" s="16"/>
      <c r="M21" s="16"/>
      <c r="N21" s="5"/>
    </row>
    <row r="22" spans="1:14" ht="12">
      <c r="A22" s="91">
        <f aca="true" t="shared" si="1" ref="A22:A40">A21+1</f>
        <v>3</v>
      </c>
      <c r="B22" s="115" t="s">
        <v>15</v>
      </c>
      <c r="C22" s="116"/>
      <c r="D22" s="116"/>
      <c r="E22" s="117"/>
      <c r="F22" s="12"/>
      <c r="G22" s="9"/>
      <c r="H22" s="9">
        <v>19982.62</v>
      </c>
      <c r="I22" s="34">
        <f>H22/J11</f>
        <v>9.152484770759857</v>
      </c>
      <c r="J22" s="67">
        <f t="shared" si="0"/>
        <v>0.7627070642299881</v>
      </c>
      <c r="K22" s="3">
        <v>0.77</v>
      </c>
      <c r="L22" s="16"/>
      <c r="M22" s="16"/>
      <c r="N22" s="5"/>
    </row>
    <row r="23" spans="1:14" ht="12.75" customHeight="1">
      <c r="A23" s="91">
        <f t="shared" si="1"/>
        <v>4</v>
      </c>
      <c r="B23" s="115" t="s">
        <v>60</v>
      </c>
      <c r="C23" s="116"/>
      <c r="D23" s="116"/>
      <c r="E23" s="117"/>
      <c r="F23" s="12"/>
      <c r="G23" s="9"/>
      <c r="H23" s="34">
        <v>2814</v>
      </c>
      <c r="I23" s="34">
        <f>H23/J11</f>
        <v>1.2888746393074701</v>
      </c>
      <c r="J23" s="67">
        <f>I23/12</f>
        <v>0.10740621994228917</v>
      </c>
      <c r="K23" s="3"/>
      <c r="L23" s="16"/>
      <c r="M23" s="16"/>
      <c r="N23" s="5"/>
    </row>
    <row r="24" spans="1:14" ht="12" customHeight="1">
      <c r="A24" s="91">
        <f t="shared" si="1"/>
        <v>5</v>
      </c>
      <c r="B24" s="115" t="s">
        <v>20</v>
      </c>
      <c r="C24" s="116"/>
      <c r="D24" s="116"/>
      <c r="E24" s="117"/>
      <c r="F24" s="12"/>
      <c r="G24" s="9"/>
      <c r="H24" s="34">
        <v>104690.66</v>
      </c>
      <c r="I24" s="34">
        <f>H24/J11</f>
        <v>47.95065268172033</v>
      </c>
      <c r="J24" s="67">
        <f t="shared" si="0"/>
        <v>3.995887723476694</v>
      </c>
      <c r="K24" s="3">
        <v>4.65</v>
      </c>
      <c r="L24" s="16"/>
      <c r="M24" s="16"/>
      <c r="N24" s="5"/>
    </row>
    <row r="25" spans="1:14" ht="12">
      <c r="A25" s="91">
        <f t="shared" si="1"/>
        <v>6</v>
      </c>
      <c r="B25" s="118" t="s">
        <v>19</v>
      </c>
      <c r="C25" s="118"/>
      <c r="D25" s="118"/>
      <c r="E25" s="118"/>
      <c r="F25" s="3"/>
      <c r="G25" s="9"/>
      <c r="H25" s="9">
        <f>J11*29.62</f>
        <v>64669.346000000005</v>
      </c>
      <c r="I25" s="34">
        <f>H25/J11</f>
        <v>29.62</v>
      </c>
      <c r="J25" s="67">
        <f t="shared" si="0"/>
        <v>2.4683333333333333</v>
      </c>
      <c r="K25" s="3">
        <v>2.74</v>
      </c>
      <c r="L25" s="16"/>
      <c r="M25" s="16"/>
      <c r="N25" s="5"/>
    </row>
    <row r="26" spans="1:14" ht="12">
      <c r="A26" s="91">
        <f t="shared" si="1"/>
        <v>7</v>
      </c>
      <c r="B26" s="118" t="s">
        <v>28</v>
      </c>
      <c r="C26" s="118"/>
      <c r="D26" s="118"/>
      <c r="E26" s="118"/>
      <c r="F26" s="3"/>
      <c r="G26" s="9"/>
      <c r="H26" s="9">
        <v>11043.42</v>
      </c>
      <c r="I26" s="34">
        <f>H26/J11</f>
        <v>5.058132185224202</v>
      </c>
      <c r="J26" s="67">
        <f t="shared" si="0"/>
        <v>0.42151101543535013</v>
      </c>
      <c r="K26" s="3">
        <v>0.15</v>
      </c>
      <c r="L26" s="16"/>
      <c r="M26" s="16"/>
      <c r="N26" s="5"/>
    </row>
    <row r="27" spans="1:14" ht="12">
      <c r="A27" s="91">
        <f t="shared" si="1"/>
        <v>8</v>
      </c>
      <c r="B27" s="118" t="s">
        <v>55</v>
      </c>
      <c r="C27" s="118"/>
      <c r="D27" s="118"/>
      <c r="E27" s="118"/>
      <c r="F27" s="9"/>
      <c r="G27" s="9"/>
      <c r="H27" s="35">
        <v>1500</v>
      </c>
      <c r="I27" s="34">
        <f>H27/J11</f>
        <v>0.6870333898227453</v>
      </c>
      <c r="J27" s="67">
        <f t="shared" si="0"/>
        <v>0.057252782485228776</v>
      </c>
      <c r="K27" s="3"/>
      <c r="L27" s="16"/>
      <c r="M27" s="16"/>
      <c r="N27" s="5"/>
    </row>
    <row r="28" spans="1:14" ht="12">
      <c r="A28" s="91">
        <f t="shared" si="1"/>
        <v>9</v>
      </c>
      <c r="B28" s="118" t="s">
        <v>26</v>
      </c>
      <c r="C28" s="118"/>
      <c r="D28" s="118"/>
      <c r="E28" s="118"/>
      <c r="F28" s="9"/>
      <c r="G28" s="9"/>
      <c r="H28" s="35">
        <v>26176.08</v>
      </c>
      <c r="I28" s="34">
        <f>H28/J11</f>
        <v>11.989227316447579</v>
      </c>
      <c r="J28" s="67">
        <f t="shared" si="0"/>
        <v>0.9991022763706315</v>
      </c>
      <c r="K28" s="3">
        <v>0.97</v>
      </c>
      <c r="L28" s="16"/>
      <c r="M28" s="16"/>
      <c r="N28" s="5"/>
    </row>
    <row r="29" spans="1:14" ht="12">
      <c r="A29" s="91">
        <f t="shared" si="1"/>
        <v>10</v>
      </c>
      <c r="B29" s="115" t="s">
        <v>40</v>
      </c>
      <c r="C29" s="116"/>
      <c r="D29" s="116"/>
      <c r="E29" s="117"/>
      <c r="F29" s="9"/>
      <c r="G29" s="9"/>
      <c r="H29" s="35">
        <v>2138.4</v>
      </c>
      <c r="I29" s="34">
        <f>H29/J11</f>
        <v>0.9794348005313058</v>
      </c>
      <c r="J29" s="67">
        <f t="shared" si="0"/>
        <v>0.08161956671094216</v>
      </c>
      <c r="K29" s="3">
        <v>0.08</v>
      </c>
      <c r="L29" s="16"/>
      <c r="M29" s="16"/>
      <c r="N29" s="5"/>
    </row>
    <row r="30" spans="1:14" ht="12">
      <c r="A30" s="91">
        <f t="shared" si="1"/>
        <v>11</v>
      </c>
      <c r="B30" s="115" t="s">
        <v>23</v>
      </c>
      <c r="C30" s="116"/>
      <c r="D30" s="116"/>
      <c r="E30" s="117"/>
      <c r="F30" s="9"/>
      <c r="G30" s="9"/>
      <c r="H30" s="35">
        <v>66</v>
      </c>
      <c r="I30" s="34">
        <f>H30/J11</f>
        <v>0.030229469152200796</v>
      </c>
      <c r="J30" s="67">
        <f t="shared" si="0"/>
        <v>0.0025191224293500663</v>
      </c>
      <c r="K30" s="3"/>
      <c r="L30" s="16"/>
      <c r="M30" s="16"/>
      <c r="N30" s="5"/>
    </row>
    <row r="31" spans="1:14" ht="13.5" customHeight="1">
      <c r="A31" s="91">
        <f t="shared" si="1"/>
        <v>12</v>
      </c>
      <c r="B31" s="115" t="s">
        <v>61</v>
      </c>
      <c r="C31" s="116"/>
      <c r="D31" s="116"/>
      <c r="E31" s="117"/>
      <c r="F31" s="9"/>
      <c r="G31" s="9"/>
      <c r="H31" s="35">
        <v>600.73</v>
      </c>
      <c r="I31" s="34">
        <f>H31/J11</f>
        <v>0.2751477121788119</v>
      </c>
      <c r="J31" s="67">
        <f>I31/12</f>
        <v>0.02292897601490099</v>
      </c>
      <c r="K31" s="3"/>
      <c r="L31" s="16"/>
      <c r="M31" s="16"/>
      <c r="N31" s="5"/>
    </row>
    <row r="32" spans="1:14" ht="12">
      <c r="A32" s="91">
        <f t="shared" si="1"/>
        <v>13</v>
      </c>
      <c r="B32" s="115" t="s">
        <v>56</v>
      </c>
      <c r="C32" s="116"/>
      <c r="D32" s="116"/>
      <c r="E32" s="117"/>
      <c r="F32" s="9"/>
      <c r="G32" s="9"/>
      <c r="H32" s="35">
        <v>300</v>
      </c>
      <c r="I32" s="34">
        <f>H32/J11</f>
        <v>0.13740667796454906</v>
      </c>
      <c r="J32" s="67">
        <f t="shared" si="0"/>
        <v>0.011450556497045754</v>
      </c>
      <c r="K32" s="3">
        <v>0.01</v>
      </c>
      <c r="L32" s="16"/>
      <c r="M32" s="16"/>
      <c r="N32" s="5"/>
    </row>
    <row r="33" spans="1:14" ht="12.75">
      <c r="A33" s="91">
        <f t="shared" si="1"/>
        <v>14</v>
      </c>
      <c r="B33" s="118" t="s">
        <v>58</v>
      </c>
      <c r="C33" s="140"/>
      <c r="D33" s="140"/>
      <c r="E33" s="140"/>
      <c r="F33" s="9"/>
      <c r="G33" s="9"/>
      <c r="H33" s="35">
        <v>8882.86</v>
      </c>
      <c r="I33" s="34">
        <f>H33/J11</f>
        <v>4.068547611413915</v>
      </c>
      <c r="J33" s="67">
        <f t="shared" si="0"/>
        <v>0.3390456342844929</v>
      </c>
      <c r="K33" s="3">
        <v>0.34</v>
      </c>
      <c r="L33" s="16"/>
      <c r="M33" s="16"/>
      <c r="N33" s="5"/>
    </row>
    <row r="34" spans="1:14" ht="12">
      <c r="A34" s="91">
        <f t="shared" si="1"/>
        <v>15</v>
      </c>
      <c r="B34" s="115" t="s">
        <v>59</v>
      </c>
      <c r="C34" s="116"/>
      <c r="D34" s="116"/>
      <c r="E34" s="117"/>
      <c r="F34" s="9"/>
      <c r="G34" s="9"/>
      <c r="H34" s="35">
        <v>4817.09</v>
      </c>
      <c r="I34" s="34">
        <f>H34/J11</f>
        <v>2.2063344478541658</v>
      </c>
      <c r="J34" s="67">
        <f t="shared" si="0"/>
        <v>0.18386120398784714</v>
      </c>
      <c r="K34" s="3">
        <v>0.18</v>
      </c>
      <c r="L34" s="16"/>
      <c r="M34" s="16"/>
      <c r="N34" s="5"/>
    </row>
    <row r="35" spans="1:14" ht="12.75">
      <c r="A35" s="91">
        <f t="shared" si="1"/>
        <v>16</v>
      </c>
      <c r="B35" s="115" t="s">
        <v>36</v>
      </c>
      <c r="C35" s="119"/>
      <c r="D35" s="119"/>
      <c r="E35" s="120"/>
      <c r="F35" s="9"/>
      <c r="G35" s="9"/>
      <c r="H35" s="35">
        <v>16033.91</v>
      </c>
      <c r="I35" s="34">
        <f>H35/J11</f>
        <v>7.343887692941876</v>
      </c>
      <c r="J35" s="67">
        <f t="shared" si="0"/>
        <v>0.6119906410784897</v>
      </c>
      <c r="K35" s="3">
        <v>0.44</v>
      </c>
      <c r="L35" s="16"/>
      <c r="M35" s="16"/>
      <c r="N35" s="5"/>
    </row>
    <row r="36" spans="1:14" ht="12">
      <c r="A36" s="91">
        <f t="shared" si="1"/>
        <v>17</v>
      </c>
      <c r="B36" s="118" t="s">
        <v>16</v>
      </c>
      <c r="C36" s="118"/>
      <c r="D36" s="118"/>
      <c r="E36" s="118"/>
      <c r="F36" s="9"/>
      <c r="G36" s="9"/>
      <c r="H36" s="35">
        <v>59981.16</v>
      </c>
      <c r="I36" s="34">
        <f>H36/J11</f>
        <v>27.47270645353364</v>
      </c>
      <c r="J36" s="67">
        <f t="shared" si="0"/>
        <v>2.289392204461137</v>
      </c>
      <c r="K36" s="84">
        <v>2.29</v>
      </c>
      <c r="L36" s="16"/>
      <c r="M36" s="16"/>
      <c r="N36" s="5"/>
    </row>
    <row r="37" spans="1:14" ht="12">
      <c r="A37" s="91">
        <f t="shared" si="1"/>
        <v>18</v>
      </c>
      <c r="B37" s="115" t="s">
        <v>25</v>
      </c>
      <c r="C37" s="116"/>
      <c r="D37" s="116"/>
      <c r="E37" s="117"/>
      <c r="F37" s="9"/>
      <c r="G37" s="9"/>
      <c r="H37" s="35">
        <v>48033.35</v>
      </c>
      <c r="I37" s="34">
        <f>H37/J11</f>
        <v>22.000343516694908</v>
      </c>
      <c r="J37" s="67">
        <f>I37/12</f>
        <v>1.8333619597245756</v>
      </c>
      <c r="K37" s="3">
        <v>1.87</v>
      </c>
      <c r="L37" s="16"/>
      <c r="M37" s="16"/>
      <c r="N37" s="5"/>
    </row>
    <row r="38" spans="1:14" ht="12">
      <c r="A38" s="91">
        <f t="shared" si="1"/>
        <v>19</v>
      </c>
      <c r="B38" s="118" t="s">
        <v>38</v>
      </c>
      <c r="C38" s="118"/>
      <c r="D38" s="118"/>
      <c r="E38" s="118"/>
      <c r="F38" s="9"/>
      <c r="G38" s="9"/>
      <c r="H38" s="35">
        <v>29</v>
      </c>
      <c r="I38" s="34">
        <f>H38/J11</f>
        <v>0.013282645536573077</v>
      </c>
      <c r="J38" s="67">
        <f>I38/12</f>
        <v>0.0011068871280477564</v>
      </c>
      <c r="K38" s="3"/>
      <c r="L38" s="16"/>
      <c r="M38" s="16"/>
      <c r="N38" s="5"/>
    </row>
    <row r="39" spans="1:14" ht="12">
      <c r="A39" s="91">
        <f t="shared" si="1"/>
        <v>20</v>
      </c>
      <c r="B39" s="118" t="s">
        <v>27</v>
      </c>
      <c r="C39" s="118"/>
      <c r="D39" s="118"/>
      <c r="E39" s="118"/>
      <c r="F39" s="9"/>
      <c r="G39" s="9"/>
      <c r="H39" s="35">
        <v>274</v>
      </c>
      <c r="I39" s="34">
        <f>H39/J11</f>
        <v>0.12549809920762148</v>
      </c>
      <c r="J39" s="67">
        <f>I39/12</f>
        <v>0.010458174933968457</v>
      </c>
      <c r="K39" s="3">
        <v>0.02</v>
      </c>
      <c r="L39" s="16"/>
      <c r="M39" s="16"/>
      <c r="N39" s="5"/>
    </row>
    <row r="40" spans="1:14" ht="12">
      <c r="A40" s="91">
        <f t="shared" si="1"/>
        <v>21</v>
      </c>
      <c r="B40" s="118" t="s">
        <v>13</v>
      </c>
      <c r="C40" s="118"/>
      <c r="D40" s="118"/>
      <c r="E40" s="118"/>
      <c r="F40" s="3"/>
      <c r="G40" s="2"/>
      <c r="H40" s="34">
        <f>F19/119*19</f>
        <v>70259.62420168068</v>
      </c>
      <c r="I40" s="34">
        <f>H40/J11</f>
        <v>32.18047185530192</v>
      </c>
      <c r="J40" s="67">
        <f>I40/12</f>
        <v>2.6817059879418266</v>
      </c>
      <c r="K40" s="3">
        <v>2.19</v>
      </c>
      <c r="L40" s="16"/>
      <c r="M40" s="16"/>
      <c r="N40" s="5"/>
    </row>
    <row r="45" ht="12.75">
      <c r="A45" s="83"/>
    </row>
    <row r="46" spans="1:10" ht="12.75">
      <c r="A46" s="83"/>
      <c r="B46" s="76" t="s">
        <v>34</v>
      </c>
      <c r="C46" s="76"/>
      <c r="D46" s="76"/>
      <c r="E46" s="76"/>
      <c r="F46" s="76"/>
      <c r="G46" s="141" t="s">
        <v>50</v>
      </c>
      <c r="H46" s="141"/>
      <c r="I46" s="141"/>
      <c r="J46" s="141"/>
    </row>
    <row r="47" spans="1:10" ht="12.75">
      <c r="A47" s="83"/>
      <c r="B47" s="76"/>
      <c r="C47" s="76"/>
      <c r="D47" s="76"/>
      <c r="E47" s="76"/>
      <c r="F47" s="76"/>
      <c r="G47" s="76"/>
      <c r="H47" s="76"/>
      <c r="I47" s="76"/>
      <c r="J47" s="76"/>
    </row>
    <row r="48" spans="1:10" ht="12.75">
      <c r="A48" s="83"/>
      <c r="B48" s="76"/>
      <c r="C48" s="76"/>
      <c r="D48" s="76"/>
      <c r="E48" s="76"/>
      <c r="F48" s="76"/>
      <c r="G48" s="76"/>
      <c r="H48" s="76"/>
      <c r="I48" s="76"/>
      <c r="J48" s="76"/>
    </row>
    <row r="49" spans="1:10" ht="12.75">
      <c r="A49" s="92"/>
      <c r="J49" s="94"/>
    </row>
    <row r="50" spans="1:10" ht="12.75">
      <c r="A50" s="83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.75">
      <c r="A51" s="142"/>
      <c r="B51" s="143"/>
      <c r="C51" s="143"/>
      <c r="D51" s="143"/>
      <c r="E51" s="77"/>
      <c r="F51" s="78"/>
      <c r="G51" s="144"/>
      <c r="H51" s="144"/>
      <c r="I51" s="144"/>
      <c r="J51" s="144"/>
    </row>
    <row r="52" spans="1:10" ht="12.75">
      <c r="A52" s="92"/>
      <c r="B52" s="76"/>
      <c r="C52" s="76"/>
      <c r="D52" s="76"/>
      <c r="E52" s="76"/>
      <c r="F52" s="76"/>
      <c r="G52" s="76"/>
      <c r="H52" s="76"/>
      <c r="I52" s="76"/>
      <c r="J52" s="76"/>
    </row>
    <row r="53" spans="2:9" ht="12.75">
      <c r="B53" s="76" t="s">
        <v>35</v>
      </c>
      <c r="C53" s="76"/>
      <c r="D53" s="76"/>
      <c r="E53" s="76"/>
      <c r="F53" s="76"/>
      <c r="G53" s="94" t="s">
        <v>48</v>
      </c>
      <c r="H53" s="94"/>
      <c r="I53" s="94"/>
    </row>
    <row r="61" spans="2:5" ht="14.25" customHeight="1">
      <c r="B61" s="13"/>
      <c r="D61" s="10"/>
      <c r="E61" s="10"/>
    </row>
    <row r="62" spans="1:16" ht="82.5" customHeight="1">
      <c r="A62" s="9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4" spans="2:5" ht="12">
      <c r="B64" s="121"/>
      <c r="C64" s="121"/>
      <c r="D64" s="121"/>
      <c r="E64" s="121"/>
    </row>
    <row r="65" spans="2:5" ht="12.75">
      <c r="B65" s="114"/>
      <c r="C65" s="114"/>
      <c r="D65" s="114"/>
      <c r="E65" s="114"/>
    </row>
    <row r="66" spans="2:5" ht="12.75">
      <c r="B66" s="114"/>
      <c r="C66" s="114"/>
      <c r="D66" s="114"/>
      <c r="E66" s="114"/>
    </row>
    <row r="67" spans="2:5" ht="12.75">
      <c r="B67" s="114"/>
      <c r="C67" s="114"/>
      <c r="D67" s="114"/>
      <c r="E67" s="114"/>
    </row>
    <row r="68" spans="2:5" ht="12.75">
      <c r="B68" s="114"/>
      <c r="C68" s="114"/>
      <c r="D68" s="114"/>
      <c r="E68" s="114"/>
    </row>
    <row r="69" spans="2:5" ht="12.75" customHeight="1">
      <c r="B69" s="114"/>
      <c r="C69" s="114"/>
      <c r="D69" s="114"/>
      <c r="E69" s="114"/>
    </row>
    <row r="70" spans="2:5" ht="12" customHeight="1">
      <c r="B70" s="114"/>
      <c r="C70" s="114"/>
      <c r="D70" s="114"/>
      <c r="E70" s="114"/>
    </row>
    <row r="71" spans="2:5" ht="12.75">
      <c r="B71" s="114"/>
      <c r="C71" s="114"/>
      <c r="D71" s="114"/>
      <c r="E71" s="114"/>
    </row>
    <row r="72" spans="2:5" ht="14.25" customHeight="1">
      <c r="B72" s="114"/>
      <c r="C72" s="114"/>
      <c r="D72" s="114"/>
      <c r="E72" s="114"/>
    </row>
    <row r="73" spans="2:5" ht="12.75">
      <c r="B73" s="114"/>
      <c r="C73" s="114"/>
      <c r="D73" s="114"/>
      <c r="E73" s="114"/>
    </row>
    <row r="74" spans="2:5" ht="12.75">
      <c r="B74" s="114"/>
      <c r="C74" s="114"/>
      <c r="D74" s="114"/>
      <c r="E74" s="114"/>
    </row>
    <row r="75" spans="2:5" ht="12.75" customHeight="1">
      <c r="B75" s="114"/>
      <c r="C75" s="114"/>
      <c r="D75" s="114"/>
      <c r="E75" s="114"/>
    </row>
    <row r="76" spans="2:5" ht="12.75" customHeight="1">
      <c r="B76" s="114"/>
      <c r="C76" s="114"/>
      <c r="D76" s="114"/>
      <c r="E76" s="114"/>
    </row>
    <row r="77" spans="2:5" ht="15" customHeight="1">
      <c r="B77" s="114"/>
      <c r="C77" s="114"/>
      <c r="D77" s="114"/>
      <c r="E77" s="114"/>
    </row>
    <row r="78" spans="2:5" ht="12.75">
      <c r="B78" s="114"/>
      <c r="C78" s="114"/>
      <c r="D78" s="114"/>
      <c r="E78" s="114"/>
    </row>
    <row r="79" spans="2:5" ht="12.75">
      <c r="B79" s="114"/>
      <c r="C79" s="114"/>
      <c r="D79" s="114"/>
      <c r="E79" s="114"/>
    </row>
    <row r="80" spans="2:5" ht="12.75">
      <c r="B80" s="114"/>
      <c r="C80" s="114"/>
      <c r="D80" s="114"/>
      <c r="E80" s="114"/>
    </row>
  </sheetData>
  <sheetProtection/>
  <mergeCells count="58">
    <mergeCell ref="G11:I11"/>
    <mergeCell ref="B79:E79"/>
    <mergeCell ref="B80:E80"/>
    <mergeCell ref="B72:E72"/>
    <mergeCell ref="B73:E73"/>
    <mergeCell ref="B74:E74"/>
    <mergeCell ref="B75:E75"/>
    <mergeCell ref="B77:E77"/>
    <mergeCell ref="B71:E71"/>
    <mergeCell ref="B78:E78"/>
    <mergeCell ref="B76:E76"/>
    <mergeCell ref="B64:E64"/>
    <mergeCell ref="B65:E65"/>
    <mergeCell ref="B66:E66"/>
    <mergeCell ref="B67:E67"/>
    <mergeCell ref="B68:E68"/>
    <mergeCell ref="B69:E69"/>
    <mergeCell ref="B70:E70"/>
    <mergeCell ref="B40:E40"/>
    <mergeCell ref="G46:J46"/>
    <mergeCell ref="A51:D51"/>
    <mergeCell ref="G51:J51"/>
    <mergeCell ref="B33:E33"/>
    <mergeCell ref="B34:E34"/>
    <mergeCell ref="B37:E37"/>
    <mergeCell ref="B38:E38"/>
    <mergeCell ref="B39:E39"/>
    <mergeCell ref="B35:E35"/>
    <mergeCell ref="B36:E36"/>
    <mergeCell ref="B27:E27"/>
    <mergeCell ref="B28:E28"/>
    <mergeCell ref="B29:E29"/>
    <mergeCell ref="B30:E30"/>
    <mergeCell ref="B32:E32"/>
    <mergeCell ref="B26:E26"/>
    <mergeCell ref="B31:E31"/>
    <mergeCell ref="B19:E19"/>
    <mergeCell ref="B20:E20"/>
    <mergeCell ref="B24:E24"/>
    <mergeCell ref="B25:E25"/>
    <mergeCell ref="B23:E23"/>
    <mergeCell ref="B13:E13"/>
    <mergeCell ref="B15:E15"/>
    <mergeCell ref="B14:E14"/>
    <mergeCell ref="B7:C7"/>
    <mergeCell ref="B8:C8"/>
    <mergeCell ref="E11:F11"/>
    <mergeCell ref="B12:E12"/>
    <mergeCell ref="B16:E16"/>
    <mergeCell ref="B17:E17"/>
    <mergeCell ref="B18:E18"/>
    <mergeCell ref="B21:E21"/>
    <mergeCell ref="B22:E22"/>
    <mergeCell ref="A1:J1"/>
    <mergeCell ref="A2:J2"/>
    <mergeCell ref="A3:J3"/>
    <mergeCell ref="B5:C5"/>
    <mergeCell ref="B6:C6"/>
  </mergeCells>
  <printOptions/>
  <pageMargins left="0.7086614173228346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3.125" style="82" customWidth="1"/>
    <col min="2" max="2" width="13.75390625" style="7" customWidth="1"/>
    <col min="3" max="3" width="13.25390625" style="7" customWidth="1"/>
    <col min="4" max="4" width="2.00390625" style="7" customWidth="1"/>
    <col min="5" max="5" width="13.125" style="7" customWidth="1"/>
    <col min="6" max="6" width="9.00390625" style="7" customWidth="1"/>
    <col min="7" max="7" width="9.25390625" style="7" customWidth="1"/>
    <col min="8" max="8" width="9.625" style="7" customWidth="1"/>
    <col min="9" max="9" width="8.25390625" style="7" customWidth="1"/>
    <col min="10" max="10" width="7.00390625" style="7" customWidth="1"/>
    <col min="11" max="11" width="5.875" style="7" customWidth="1"/>
    <col min="12" max="12" width="7.75390625" style="7" customWidth="1"/>
    <col min="13" max="13" width="7.875" style="7" customWidth="1"/>
    <col min="14" max="14" width="8.00390625" style="7" customWidth="1"/>
    <col min="15" max="15" width="8.25390625" style="7" customWidth="1"/>
    <col min="16" max="16" width="10.125" style="7" customWidth="1"/>
    <col min="17" max="16384" width="9.125" style="7" customWidth="1"/>
  </cols>
  <sheetData>
    <row r="1" spans="1:16" ht="63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22"/>
      <c r="L1" s="22"/>
      <c r="M1" s="22"/>
      <c r="N1" s="22"/>
      <c r="O1" s="22"/>
      <c r="P1" s="22"/>
    </row>
    <row r="2" spans="1:16" ht="20.2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5"/>
      <c r="L2" s="15"/>
      <c r="M2" s="15"/>
      <c r="N2" s="15"/>
      <c r="O2" s="15"/>
      <c r="P2" s="15"/>
    </row>
    <row r="3" spans="1:16" ht="12">
      <c r="A3" s="131" t="s">
        <v>53</v>
      </c>
      <c r="B3" s="131"/>
      <c r="C3" s="131"/>
      <c r="D3" s="131"/>
      <c r="E3" s="131"/>
      <c r="F3" s="131"/>
      <c r="G3" s="131"/>
      <c r="H3" s="131"/>
      <c r="I3" s="131"/>
      <c r="J3" s="131"/>
      <c r="K3" s="15"/>
      <c r="L3" s="15"/>
      <c r="M3" s="15"/>
      <c r="N3" s="15"/>
      <c r="O3" s="15"/>
      <c r="P3" s="15"/>
    </row>
    <row r="4" spans="2:16" ht="13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6" ht="12">
      <c r="B5" s="133" t="s">
        <v>1</v>
      </c>
      <c r="C5" s="133"/>
      <c r="D5" s="8"/>
      <c r="E5" s="111">
        <f>SUM(F11:F17)</f>
        <v>1237579.87</v>
      </c>
      <c r="F5" s="25"/>
    </row>
    <row r="6" spans="2:5" ht="12">
      <c r="B6" s="133" t="s">
        <v>2</v>
      </c>
      <c r="C6" s="133"/>
      <c r="D6" s="8"/>
      <c r="E6" s="111">
        <f>SUM(G11:G17)</f>
        <v>1206843.95</v>
      </c>
    </row>
    <row r="7" spans="2:5" ht="12">
      <c r="B7" s="133" t="s">
        <v>3</v>
      </c>
      <c r="C7" s="133"/>
      <c r="D7" s="8"/>
      <c r="E7" s="111">
        <f>SUM(H11:H17)</f>
        <v>1243755.8102016805</v>
      </c>
    </row>
    <row r="8" spans="2:5" ht="12">
      <c r="B8" s="133"/>
      <c r="C8" s="133"/>
      <c r="D8" s="8"/>
      <c r="E8" s="111"/>
    </row>
    <row r="9" spans="2:10" ht="21.75" customHeight="1" thickBot="1">
      <c r="B9" s="57"/>
      <c r="C9" s="18"/>
      <c r="D9" s="27"/>
      <c r="E9" s="132"/>
      <c r="F9" s="132"/>
      <c r="G9" s="146" t="s">
        <v>67</v>
      </c>
      <c r="H9" s="146"/>
      <c r="I9" s="146"/>
      <c r="J9" s="62">
        <v>2183.3</v>
      </c>
    </row>
    <row r="10" spans="1:14" ht="27">
      <c r="A10" s="85"/>
      <c r="B10" s="135" t="s">
        <v>29</v>
      </c>
      <c r="C10" s="135"/>
      <c r="D10" s="135"/>
      <c r="E10" s="135"/>
      <c r="F10" s="68" t="s">
        <v>1</v>
      </c>
      <c r="G10" s="68" t="s">
        <v>5</v>
      </c>
      <c r="H10" s="69" t="s">
        <v>6</v>
      </c>
      <c r="I10" s="69" t="s">
        <v>63</v>
      </c>
      <c r="J10" s="102" t="s">
        <v>64</v>
      </c>
      <c r="K10" s="96" t="s">
        <v>65</v>
      </c>
      <c r="L10" s="21"/>
      <c r="M10" s="21"/>
      <c r="N10" s="19"/>
    </row>
    <row r="11" spans="1:15" ht="12">
      <c r="A11" s="86"/>
      <c r="B11" s="134" t="s">
        <v>12</v>
      </c>
      <c r="C11" s="134"/>
      <c r="D11" s="134"/>
      <c r="E11" s="134"/>
      <c r="F11" s="42">
        <f>M11-F12</f>
        <v>52926.49</v>
      </c>
      <c r="G11" s="43">
        <f>N11-G12</f>
        <v>52143.71</v>
      </c>
      <c r="H11" s="43">
        <v>68743.24</v>
      </c>
      <c r="I11" s="4"/>
      <c r="J11" s="50"/>
      <c r="K11" s="97"/>
      <c r="L11" s="6"/>
      <c r="M11" s="42">
        <v>54240.89</v>
      </c>
      <c r="N11" s="43">
        <v>53618.87</v>
      </c>
      <c r="O11" s="43">
        <v>68743.24</v>
      </c>
    </row>
    <row r="12" spans="1:15" ht="12">
      <c r="A12" s="87"/>
      <c r="B12" s="145" t="s">
        <v>42</v>
      </c>
      <c r="C12" s="145"/>
      <c r="D12" s="145"/>
      <c r="E12" s="145"/>
      <c r="F12" s="42">
        <v>1314.4</v>
      </c>
      <c r="G12" s="43">
        <v>1475.16</v>
      </c>
      <c r="H12" s="43">
        <v>1314.4</v>
      </c>
      <c r="I12" s="4"/>
      <c r="J12" s="50"/>
      <c r="K12" s="97"/>
      <c r="L12" s="6"/>
      <c r="M12" s="42">
        <v>1314.4</v>
      </c>
      <c r="N12" s="43">
        <v>1475.16</v>
      </c>
      <c r="O12" s="43">
        <v>1314.4</v>
      </c>
    </row>
    <row r="13" spans="1:14" ht="12">
      <c r="A13" s="86"/>
      <c r="B13" s="127" t="s">
        <v>7</v>
      </c>
      <c r="C13" s="128"/>
      <c r="D13" s="128"/>
      <c r="E13" s="129"/>
      <c r="F13" s="42">
        <v>364979.88</v>
      </c>
      <c r="G13" s="43">
        <v>348349.03</v>
      </c>
      <c r="H13" s="43">
        <v>341803.55</v>
      </c>
      <c r="I13" s="4"/>
      <c r="J13" s="50"/>
      <c r="K13" s="97"/>
      <c r="L13" s="6"/>
      <c r="M13" s="6"/>
      <c r="N13" s="19"/>
    </row>
    <row r="14" spans="1:14" ht="12">
      <c r="A14" s="86"/>
      <c r="B14" s="127" t="s">
        <v>8</v>
      </c>
      <c r="C14" s="128"/>
      <c r="D14" s="128"/>
      <c r="E14" s="129"/>
      <c r="F14" s="42">
        <v>177091.39</v>
      </c>
      <c r="G14" s="43">
        <v>176779.42</v>
      </c>
      <c r="H14" s="43">
        <v>174806.99</v>
      </c>
      <c r="I14" s="4"/>
      <c r="J14" s="50"/>
      <c r="K14" s="97"/>
      <c r="L14" s="6"/>
      <c r="M14" s="6"/>
      <c r="N14" s="19"/>
    </row>
    <row r="15" spans="1:14" ht="12">
      <c r="A15" s="86"/>
      <c r="B15" s="127" t="s">
        <v>9</v>
      </c>
      <c r="C15" s="128"/>
      <c r="D15" s="128"/>
      <c r="E15" s="129"/>
      <c r="F15" s="42">
        <v>185607.74</v>
      </c>
      <c r="G15" s="43">
        <v>184004.21</v>
      </c>
      <c r="H15" s="43">
        <v>198771.62</v>
      </c>
      <c r="I15" s="4"/>
      <c r="J15" s="50"/>
      <c r="K15" s="97"/>
      <c r="L15" s="6"/>
      <c r="M15" s="6"/>
      <c r="N15" s="19"/>
    </row>
    <row r="16" spans="1:14" ht="12">
      <c r="A16" s="88"/>
      <c r="B16" s="127" t="s">
        <v>62</v>
      </c>
      <c r="C16" s="128"/>
      <c r="D16" s="128"/>
      <c r="E16" s="129"/>
      <c r="F16" s="41">
        <v>15612.85</v>
      </c>
      <c r="G16" s="79">
        <v>14681.19</v>
      </c>
      <c r="H16" s="41">
        <v>15517.76</v>
      </c>
      <c r="I16" s="36"/>
      <c r="J16" s="53"/>
      <c r="K16" s="97"/>
      <c r="L16" s="6"/>
      <c r="M16" s="6"/>
      <c r="N16" s="19"/>
    </row>
    <row r="17" spans="1:14" ht="12.75" thickBot="1">
      <c r="A17" s="89"/>
      <c r="B17" s="136" t="s">
        <v>14</v>
      </c>
      <c r="C17" s="136"/>
      <c r="D17" s="136"/>
      <c r="E17" s="136"/>
      <c r="F17" s="80">
        <v>440047.12</v>
      </c>
      <c r="G17" s="81">
        <v>429411.23</v>
      </c>
      <c r="H17" s="81">
        <f>SUM(H18:H38)</f>
        <v>442798.2502016806</v>
      </c>
      <c r="I17" s="32">
        <f>SUM(I18:I38)</f>
        <v>202.81145522909384</v>
      </c>
      <c r="J17" s="55">
        <f>SUM(J18:J38)</f>
        <v>16.900954602424488</v>
      </c>
      <c r="K17" s="98">
        <v>16.8</v>
      </c>
      <c r="L17" s="6"/>
      <c r="M17" s="6"/>
      <c r="N17" s="19"/>
    </row>
    <row r="18" spans="1:14" ht="12">
      <c r="A18" s="103"/>
      <c r="B18" s="137"/>
      <c r="C18" s="137"/>
      <c r="D18" s="137"/>
      <c r="E18" s="137"/>
      <c r="F18" s="30"/>
      <c r="G18" s="31"/>
      <c r="H18" s="31"/>
      <c r="I18" s="33"/>
      <c r="J18" s="104"/>
      <c r="K18" s="99"/>
      <c r="L18" s="16"/>
      <c r="M18" s="16"/>
      <c r="N18" s="5"/>
    </row>
    <row r="19" spans="1:14" ht="12">
      <c r="A19" s="105">
        <f>A18+1</f>
        <v>1</v>
      </c>
      <c r="B19" s="118" t="s">
        <v>22</v>
      </c>
      <c r="C19" s="118"/>
      <c r="D19" s="118"/>
      <c r="E19" s="118"/>
      <c r="F19" s="12"/>
      <c r="G19" s="9"/>
      <c r="H19" s="9">
        <v>506</v>
      </c>
      <c r="I19" s="34">
        <f>H19/J9</f>
        <v>0.2317592635002061</v>
      </c>
      <c r="J19" s="104">
        <f aca="true" t="shared" si="0" ref="J19:J34">I19/12</f>
        <v>0.019313271958350507</v>
      </c>
      <c r="K19" s="100">
        <v>0.01</v>
      </c>
      <c r="L19" s="16"/>
      <c r="M19" s="16"/>
      <c r="N19" s="5"/>
    </row>
    <row r="20" spans="1:14" ht="12">
      <c r="A20" s="105">
        <f aca="true" t="shared" si="1" ref="A20:A38">A19+1</f>
        <v>2</v>
      </c>
      <c r="B20" s="115" t="s">
        <v>15</v>
      </c>
      <c r="C20" s="116"/>
      <c r="D20" s="116"/>
      <c r="E20" s="117"/>
      <c r="F20" s="12"/>
      <c r="G20" s="9"/>
      <c r="H20" s="9">
        <v>19982.62</v>
      </c>
      <c r="I20" s="34">
        <f>H20/J9</f>
        <v>9.152484770759857</v>
      </c>
      <c r="J20" s="104">
        <f t="shared" si="0"/>
        <v>0.7627070642299881</v>
      </c>
      <c r="K20" s="100">
        <v>0.77</v>
      </c>
      <c r="L20" s="16"/>
      <c r="M20" s="16"/>
      <c r="N20" s="5"/>
    </row>
    <row r="21" spans="1:14" ht="12.75" customHeight="1">
      <c r="A21" s="105">
        <f t="shared" si="1"/>
        <v>3</v>
      </c>
      <c r="B21" s="115" t="s">
        <v>60</v>
      </c>
      <c r="C21" s="116"/>
      <c r="D21" s="116"/>
      <c r="E21" s="117"/>
      <c r="F21" s="12"/>
      <c r="G21" s="9"/>
      <c r="H21" s="34">
        <v>2814</v>
      </c>
      <c r="I21" s="34">
        <f>H21/J9</f>
        <v>1.2888746393074701</v>
      </c>
      <c r="J21" s="104">
        <f>I21/12</f>
        <v>0.10740621994228917</v>
      </c>
      <c r="K21" s="100"/>
      <c r="L21" s="16"/>
      <c r="M21" s="16"/>
      <c r="N21" s="5"/>
    </row>
    <row r="22" spans="1:14" ht="12" customHeight="1">
      <c r="A22" s="105">
        <f t="shared" si="1"/>
        <v>4</v>
      </c>
      <c r="B22" s="115" t="s">
        <v>20</v>
      </c>
      <c r="C22" s="116"/>
      <c r="D22" s="116"/>
      <c r="E22" s="117"/>
      <c r="F22" s="12"/>
      <c r="G22" s="9"/>
      <c r="H22" s="34">
        <v>104690.66</v>
      </c>
      <c r="I22" s="34">
        <f>H22/J9</f>
        <v>47.95065268172033</v>
      </c>
      <c r="J22" s="104">
        <f t="shared" si="0"/>
        <v>3.995887723476694</v>
      </c>
      <c r="K22" s="100">
        <v>4.65</v>
      </c>
      <c r="L22" s="16"/>
      <c r="M22" s="16"/>
      <c r="N22" s="5"/>
    </row>
    <row r="23" spans="1:14" ht="12">
      <c r="A23" s="105">
        <f t="shared" si="1"/>
        <v>5</v>
      </c>
      <c r="B23" s="118" t="s">
        <v>19</v>
      </c>
      <c r="C23" s="118"/>
      <c r="D23" s="118"/>
      <c r="E23" s="118"/>
      <c r="F23" s="3"/>
      <c r="G23" s="9"/>
      <c r="H23" s="9">
        <f>J9*29.62</f>
        <v>64669.346000000005</v>
      </c>
      <c r="I23" s="34">
        <f>H23/J9</f>
        <v>29.62</v>
      </c>
      <c r="J23" s="104">
        <f t="shared" si="0"/>
        <v>2.4683333333333333</v>
      </c>
      <c r="K23" s="100">
        <v>2.74</v>
      </c>
      <c r="L23" s="16"/>
      <c r="M23" s="16"/>
      <c r="N23" s="5"/>
    </row>
    <row r="24" spans="1:14" ht="12">
      <c r="A24" s="105">
        <f t="shared" si="1"/>
        <v>6</v>
      </c>
      <c r="B24" s="118" t="s">
        <v>28</v>
      </c>
      <c r="C24" s="118"/>
      <c r="D24" s="118"/>
      <c r="E24" s="118"/>
      <c r="F24" s="3"/>
      <c r="G24" s="9"/>
      <c r="H24" s="9">
        <v>11043.42</v>
      </c>
      <c r="I24" s="34">
        <f>H24/J9</f>
        <v>5.058132185224202</v>
      </c>
      <c r="J24" s="104">
        <f t="shared" si="0"/>
        <v>0.42151101543535013</v>
      </c>
      <c r="K24" s="100">
        <v>0.15</v>
      </c>
      <c r="L24" s="16"/>
      <c r="M24" s="16"/>
      <c r="N24" s="5"/>
    </row>
    <row r="25" spans="1:14" ht="12">
      <c r="A25" s="105">
        <f t="shared" si="1"/>
        <v>7</v>
      </c>
      <c r="B25" s="118" t="s">
        <v>55</v>
      </c>
      <c r="C25" s="118"/>
      <c r="D25" s="118"/>
      <c r="E25" s="118"/>
      <c r="F25" s="9"/>
      <c r="G25" s="9"/>
      <c r="H25" s="35">
        <v>1500</v>
      </c>
      <c r="I25" s="34">
        <f>H25/J9</f>
        <v>0.6870333898227453</v>
      </c>
      <c r="J25" s="104">
        <f t="shared" si="0"/>
        <v>0.057252782485228776</v>
      </c>
      <c r="K25" s="100"/>
      <c r="L25" s="16"/>
      <c r="M25" s="16"/>
      <c r="N25" s="5"/>
    </row>
    <row r="26" spans="1:14" ht="12">
      <c r="A26" s="105">
        <f t="shared" si="1"/>
        <v>8</v>
      </c>
      <c r="B26" s="118" t="s">
        <v>26</v>
      </c>
      <c r="C26" s="118"/>
      <c r="D26" s="118"/>
      <c r="E26" s="118"/>
      <c r="F26" s="9"/>
      <c r="G26" s="9"/>
      <c r="H26" s="35">
        <v>26176.08</v>
      </c>
      <c r="I26" s="34">
        <f>H26/J9</f>
        <v>11.989227316447579</v>
      </c>
      <c r="J26" s="104">
        <f t="shared" si="0"/>
        <v>0.9991022763706315</v>
      </c>
      <c r="K26" s="100">
        <v>0.97</v>
      </c>
      <c r="L26" s="16"/>
      <c r="M26" s="16"/>
      <c r="N26" s="5"/>
    </row>
    <row r="27" spans="1:14" ht="12">
      <c r="A27" s="105">
        <f t="shared" si="1"/>
        <v>9</v>
      </c>
      <c r="B27" s="115" t="s">
        <v>40</v>
      </c>
      <c r="C27" s="116"/>
      <c r="D27" s="116"/>
      <c r="E27" s="117"/>
      <c r="F27" s="9"/>
      <c r="G27" s="9"/>
      <c r="H27" s="35">
        <v>2138.4</v>
      </c>
      <c r="I27" s="34">
        <f>H27/J9</f>
        <v>0.9794348005313058</v>
      </c>
      <c r="J27" s="104">
        <f t="shared" si="0"/>
        <v>0.08161956671094216</v>
      </c>
      <c r="K27" s="100">
        <v>0.08</v>
      </c>
      <c r="L27" s="16"/>
      <c r="M27" s="16"/>
      <c r="N27" s="5"/>
    </row>
    <row r="28" spans="1:14" ht="12">
      <c r="A28" s="105">
        <f t="shared" si="1"/>
        <v>10</v>
      </c>
      <c r="B28" s="115" t="s">
        <v>23</v>
      </c>
      <c r="C28" s="116"/>
      <c r="D28" s="116"/>
      <c r="E28" s="117"/>
      <c r="F28" s="9"/>
      <c r="G28" s="9"/>
      <c r="H28" s="35">
        <v>66</v>
      </c>
      <c r="I28" s="34">
        <f>H28/J9</f>
        <v>0.030229469152200796</v>
      </c>
      <c r="J28" s="104">
        <f t="shared" si="0"/>
        <v>0.0025191224293500663</v>
      </c>
      <c r="K28" s="100"/>
      <c r="L28" s="16"/>
      <c r="M28" s="16"/>
      <c r="N28" s="5"/>
    </row>
    <row r="29" spans="1:14" ht="13.5" customHeight="1">
      <c r="A29" s="105">
        <f t="shared" si="1"/>
        <v>11</v>
      </c>
      <c r="B29" s="115" t="s">
        <v>61</v>
      </c>
      <c r="C29" s="116"/>
      <c r="D29" s="116"/>
      <c r="E29" s="117"/>
      <c r="F29" s="9"/>
      <c r="G29" s="9"/>
      <c r="H29" s="35">
        <v>600.73</v>
      </c>
      <c r="I29" s="34">
        <f>H29/J9</f>
        <v>0.2751477121788119</v>
      </c>
      <c r="J29" s="104">
        <f>I29/12</f>
        <v>0.02292897601490099</v>
      </c>
      <c r="K29" s="100"/>
      <c r="L29" s="16"/>
      <c r="M29" s="16"/>
      <c r="N29" s="5"/>
    </row>
    <row r="30" spans="1:14" ht="12">
      <c r="A30" s="105">
        <f t="shared" si="1"/>
        <v>12</v>
      </c>
      <c r="B30" s="115" t="s">
        <v>56</v>
      </c>
      <c r="C30" s="116"/>
      <c r="D30" s="116"/>
      <c r="E30" s="117"/>
      <c r="F30" s="9"/>
      <c r="G30" s="9"/>
      <c r="H30" s="35">
        <v>300</v>
      </c>
      <c r="I30" s="34">
        <f>H30/J9</f>
        <v>0.13740667796454906</v>
      </c>
      <c r="J30" s="104">
        <f t="shared" si="0"/>
        <v>0.011450556497045754</v>
      </c>
      <c r="K30" s="100">
        <v>0.01</v>
      </c>
      <c r="L30" s="16"/>
      <c r="M30" s="16"/>
      <c r="N30" s="5"/>
    </row>
    <row r="31" spans="1:14" ht="12.75">
      <c r="A31" s="105">
        <f t="shared" si="1"/>
        <v>13</v>
      </c>
      <c r="B31" s="118" t="s">
        <v>58</v>
      </c>
      <c r="C31" s="140"/>
      <c r="D31" s="140"/>
      <c r="E31" s="140"/>
      <c r="F31" s="9"/>
      <c r="G31" s="9"/>
      <c r="H31" s="35">
        <v>8882.86</v>
      </c>
      <c r="I31" s="34">
        <f>H31/J9</f>
        <v>4.068547611413915</v>
      </c>
      <c r="J31" s="104">
        <f t="shared" si="0"/>
        <v>0.3390456342844929</v>
      </c>
      <c r="K31" s="100">
        <v>0.34</v>
      </c>
      <c r="L31" s="16"/>
      <c r="M31" s="16"/>
      <c r="N31" s="5"/>
    </row>
    <row r="32" spans="1:14" ht="12">
      <c r="A32" s="105">
        <f t="shared" si="1"/>
        <v>14</v>
      </c>
      <c r="B32" s="115" t="s">
        <v>59</v>
      </c>
      <c r="C32" s="116"/>
      <c r="D32" s="116"/>
      <c r="E32" s="117"/>
      <c r="F32" s="9"/>
      <c r="G32" s="9"/>
      <c r="H32" s="35">
        <v>4817.09</v>
      </c>
      <c r="I32" s="34">
        <f>H32/J9</f>
        <v>2.2063344478541658</v>
      </c>
      <c r="J32" s="104">
        <f t="shared" si="0"/>
        <v>0.18386120398784714</v>
      </c>
      <c r="K32" s="100">
        <v>0.18</v>
      </c>
      <c r="L32" s="16"/>
      <c r="M32" s="16"/>
      <c r="N32" s="5"/>
    </row>
    <row r="33" spans="1:14" ht="12.75">
      <c r="A33" s="105">
        <f t="shared" si="1"/>
        <v>15</v>
      </c>
      <c r="B33" s="115" t="s">
        <v>36</v>
      </c>
      <c r="C33" s="119"/>
      <c r="D33" s="119"/>
      <c r="E33" s="120"/>
      <c r="F33" s="9"/>
      <c r="G33" s="9"/>
      <c r="H33" s="35">
        <v>16033.91</v>
      </c>
      <c r="I33" s="34">
        <f>H33/J9</f>
        <v>7.343887692941876</v>
      </c>
      <c r="J33" s="104">
        <f t="shared" si="0"/>
        <v>0.6119906410784897</v>
      </c>
      <c r="K33" s="100">
        <v>0.44</v>
      </c>
      <c r="L33" s="16"/>
      <c r="M33" s="16"/>
      <c r="N33" s="5"/>
    </row>
    <row r="34" spans="1:14" ht="12">
      <c r="A34" s="105">
        <f t="shared" si="1"/>
        <v>16</v>
      </c>
      <c r="B34" s="118" t="s">
        <v>16</v>
      </c>
      <c r="C34" s="118"/>
      <c r="D34" s="118"/>
      <c r="E34" s="118"/>
      <c r="F34" s="9"/>
      <c r="G34" s="9"/>
      <c r="H34" s="35">
        <v>59981.16</v>
      </c>
      <c r="I34" s="34">
        <f>H34/J9</f>
        <v>27.47270645353364</v>
      </c>
      <c r="J34" s="104">
        <f t="shared" si="0"/>
        <v>2.289392204461137</v>
      </c>
      <c r="K34" s="101">
        <v>2.29</v>
      </c>
      <c r="L34" s="16"/>
      <c r="M34" s="16"/>
      <c r="N34" s="5"/>
    </row>
    <row r="35" spans="1:14" ht="12">
      <c r="A35" s="105">
        <f t="shared" si="1"/>
        <v>17</v>
      </c>
      <c r="B35" s="115" t="s">
        <v>25</v>
      </c>
      <c r="C35" s="116"/>
      <c r="D35" s="116"/>
      <c r="E35" s="117"/>
      <c r="F35" s="9"/>
      <c r="G35" s="9"/>
      <c r="H35" s="35">
        <v>48033.35</v>
      </c>
      <c r="I35" s="34">
        <f>H35/J9</f>
        <v>22.000343516694908</v>
      </c>
      <c r="J35" s="104">
        <f>I35/12</f>
        <v>1.8333619597245756</v>
      </c>
      <c r="K35" s="100">
        <v>1.87</v>
      </c>
      <c r="L35" s="16"/>
      <c r="M35" s="16"/>
      <c r="N35" s="5"/>
    </row>
    <row r="36" spans="1:14" ht="12">
      <c r="A36" s="105">
        <f t="shared" si="1"/>
        <v>18</v>
      </c>
      <c r="B36" s="118" t="s">
        <v>38</v>
      </c>
      <c r="C36" s="118"/>
      <c r="D36" s="118"/>
      <c r="E36" s="118"/>
      <c r="F36" s="9"/>
      <c r="G36" s="9"/>
      <c r="H36" s="35">
        <v>29</v>
      </c>
      <c r="I36" s="34">
        <f>H36/J9</f>
        <v>0.013282645536573077</v>
      </c>
      <c r="J36" s="104">
        <f>I36/12</f>
        <v>0.0011068871280477564</v>
      </c>
      <c r="K36" s="100"/>
      <c r="L36" s="16"/>
      <c r="M36" s="16"/>
      <c r="N36" s="5"/>
    </row>
    <row r="37" spans="1:14" ht="12">
      <c r="A37" s="105">
        <f t="shared" si="1"/>
        <v>19</v>
      </c>
      <c r="B37" s="118" t="s">
        <v>27</v>
      </c>
      <c r="C37" s="118"/>
      <c r="D37" s="118"/>
      <c r="E37" s="118"/>
      <c r="F37" s="9"/>
      <c r="G37" s="9"/>
      <c r="H37" s="35">
        <v>274</v>
      </c>
      <c r="I37" s="34">
        <f>H37/J9</f>
        <v>0.12549809920762148</v>
      </c>
      <c r="J37" s="104">
        <f>I37/12</f>
        <v>0.010458174933968457</v>
      </c>
      <c r="K37" s="100">
        <v>0.02</v>
      </c>
      <c r="L37" s="16"/>
      <c r="M37" s="16"/>
      <c r="N37" s="5"/>
    </row>
    <row r="38" spans="1:14" ht="12.75" thickBot="1">
      <c r="A38" s="106">
        <f t="shared" si="1"/>
        <v>20</v>
      </c>
      <c r="B38" s="147" t="s">
        <v>13</v>
      </c>
      <c r="C38" s="147"/>
      <c r="D38" s="147"/>
      <c r="E38" s="147"/>
      <c r="F38" s="107"/>
      <c r="G38" s="108"/>
      <c r="H38" s="109">
        <f>F17/119*19</f>
        <v>70259.62420168068</v>
      </c>
      <c r="I38" s="109">
        <f>H38/J9</f>
        <v>32.18047185530192</v>
      </c>
      <c r="J38" s="110">
        <f>I38/12</f>
        <v>2.6817059879418266</v>
      </c>
      <c r="K38" s="100">
        <v>2.19</v>
      </c>
      <c r="L38" s="16"/>
      <c r="M38" s="16"/>
      <c r="N38" s="5"/>
    </row>
    <row r="42" ht="12">
      <c r="E42" s="10" t="s">
        <v>68</v>
      </c>
    </row>
    <row r="43" spans="1:5" ht="12.75">
      <c r="A43" s="83"/>
      <c r="E43" s="10" t="s">
        <v>69</v>
      </c>
    </row>
    <row r="44" spans="1:10" ht="12.75">
      <c r="A44" s="83"/>
      <c r="B44" s="76"/>
      <c r="C44" s="76"/>
      <c r="D44" s="76"/>
      <c r="E44" s="62" t="s">
        <v>70</v>
      </c>
      <c r="F44" s="76"/>
      <c r="G44" s="141"/>
      <c r="H44" s="141"/>
      <c r="I44" s="141"/>
      <c r="J44" s="141"/>
    </row>
    <row r="45" spans="1:10" ht="12.75">
      <c r="A45" s="83"/>
      <c r="B45" s="76"/>
      <c r="C45" s="76"/>
      <c r="D45" s="76"/>
      <c r="E45" s="76"/>
      <c r="F45" s="76"/>
      <c r="G45" s="76"/>
      <c r="H45" s="76"/>
      <c r="I45" s="76"/>
      <c r="J45" s="76"/>
    </row>
    <row r="46" spans="1:10" ht="12.75">
      <c r="A46" s="83"/>
      <c r="B46" s="76"/>
      <c r="C46" s="76"/>
      <c r="D46" s="76"/>
      <c r="E46" s="76"/>
      <c r="F46" s="76"/>
      <c r="G46" s="76"/>
      <c r="H46" s="76"/>
      <c r="I46" s="76"/>
      <c r="J46" s="76"/>
    </row>
    <row r="47" spans="1:10" ht="12.75">
      <c r="A47" s="92"/>
      <c r="J47" s="94"/>
    </row>
    <row r="48" spans="1:10" ht="12.75">
      <c r="A48" s="83"/>
      <c r="B48" s="76"/>
      <c r="C48" s="76"/>
      <c r="D48" s="76"/>
      <c r="E48" s="76"/>
      <c r="F48" s="76"/>
      <c r="G48" s="76"/>
      <c r="H48" s="76"/>
      <c r="I48" s="76"/>
      <c r="J48" s="76"/>
    </row>
    <row r="49" spans="1:10" ht="12.75">
      <c r="A49" s="142"/>
      <c r="B49" s="143"/>
      <c r="C49" s="143"/>
      <c r="D49" s="143"/>
      <c r="E49" s="77"/>
      <c r="F49" s="78"/>
      <c r="G49" s="144"/>
      <c r="H49" s="144"/>
      <c r="I49" s="144"/>
      <c r="J49" s="144"/>
    </row>
    <row r="50" spans="1:10" ht="12.75">
      <c r="A50" s="92"/>
      <c r="B50" s="76"/>
      <c r="C50" s="76"/>
      <c r="D50" s="76"/>
      <c r="E50" s="76"/>
      <c r="F50" s="76"/>
      <c r="G50" s="76"/>
      <c r="H50" s="76"/>
      <c r="I50" s="76"/>
      <c r="J50" s="76"/>
    </row>
    <row r="51" spans="2:9" ht="12.75">
      <c r="B51" s="76"/>
      <c r="C51" s="76"/>
      <c r="D51" s="76"/>
      <c r="E51" s="76"/>
      <c r="F51" s="76"/>
      <c r="G51" s="94"/>
      <c r="H51" s="94"/>
      <c r="I51" s="94"/>
    </row>
    <row r="59" spans="2:5" ht="14.25" customHeight="1">
      <c r="B59" s="13"/>
      <c r="D59" s="10"/>
      <c r="E59" s="10"/>
    </row>
    <row r="60" spans="1:16" ht="82.5" customHeight="1">
      <c r="A60" s="9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2" spans="2:5" ht="12">
      <c r="B62" s="121"/>
      <c r="C62" s="121"/>
      <c r="D62" s="121"/>
      <c r="E62" s="121"/>
    </row>
    <row r="63" spans="2:5" ht="12.75">
      <c r="B63" s="114"/>
      <c r="C63" s="114"/>
      <c r="D63" s="114"/>
      <c r="E63" s="114"/>
    </row>
    <row r="64" spans="2:5" ht="12.75">
      <c r="B64" s="114"/>
      <c r="C64" s="114"/>
      <c r="D64" s="114"/>
      <c r="E64" s="114"/>
    </row>
    <row r="65" spans="2:5" ht="12.75">
      <c r="B65" s="114"/>
      <c r="C65" s="114"/>
      <c r="D65" s="114"/>
      <c r="E65" s="114"/>
    </row>
    <row r="66" spans="2:5" ht="12.75">
      <c r="B66" s="114"/>
      <c r="C66" s="114"/>
      <c r="D66" s="114"/>
      <c r="E66" s="114"/>
    </row>
    <row r="67" spans="2:5" ht="12.75" customHeight="1">
      <c r="B67" s="114"/>
      <c r="C67" s="114"/>
      <c r="D67" s="114"/>
      <c r="E67" s="114"/>
    </row>
    <row r="68" spans="2:5" ht="12" customHeight="1">
      <c r="B68" s="114"/>
      <c r="C68" s="114"/>
      <c r="D68" s="114"/>
      <c r="E68" s="114"/>
    </row>
    <row r="69" spans="2:5" ht="12.75">
      <c r="B69" s="114"/>
      <c r="C69" s="114"/>
      <c r="D69" s="114"/>
      <c r="E69" s="114"/>
    </row>
    <row r="70" spans="2:5" ht="14.25" customHeight="1">
      <c r="B70" s="114"/>
      <c r="C70" s="114"/>
      <c r="D70" s="114"/>
      <c r="E70" s="114"/>
    </row>
    <row r="71" spans="2:5" ht="12.75">
      <c r="B71" s="114"/>
      <c r="C71" s="114"/>
      <c r="D71" s="114"/>
      <c r="E71" s="114"/>
    </row>
    <row r="72" spans="2:5" ht="12.75">
      <c r="B72" s="114"/>
      <c r="C72" s="114"/>
      <c r="D72" s="114"/>
      <c r="E72" s="114"/>
    </row>
    <row r="73" spans="2:5" ht="12.75" customHeight="1">
      <c r="B73" s="114"/>
      <c r="C73" s="114"/>
      <c r="D73" s="114"/>
      <c r="E73" s="114"/>
    </row>
    <row r="74" spans="2:5" ht="12.75" customHeight="1">
      <c r="B74" s="114"/>
      <c r="C74" s="114"/>
      <c r="D74" s="114"/>
      <c r="E74" s="114"/>
    </row>
    <row r="75" spans="2:5" ht="15" customHeight="1">
      <c r="B75" s="114"/>
      <c r="C75" s="114"/>
      <c r="D75" s="114"/>
      <c r="E75" s="114"/>
    </row>
    <row r="76" spans="2:5" ht="12.75">
      <c r="B76" s="114"/>
      <c r="C76" s="114"/>
      <c r="D76" s="114"/>
      <c r="E76" s="114"/>
    </row>
    <row r="77" spans="2:5" ht="12.75">
      <c r="B77" s="114"/>
      <c r="C77" s="114"/>
      <c r="D77" s="114"/>
      <c r="E77" s="114"/>
    </row>
    <row r="78" spans="2:5" ht="12.75">
      <c r="B78" s="114"/>
      <c r="C78" s="114"/>
      <c r="D78" s="114"/>
      <c r="E78" s="114"/>
    </row>
  </sheetData>
  <sheetProtection/>
  <mergeCells count="58"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B74:E74"/>
    <mergeCell ref="B63:E63"/>
    <mergeCell ref="B64:E64"/>
    <mergeCell ref="B65:E65"/>
    <mergeCell ref="B66:E66"/>
    <mergeCell ref="B67:E67"/>
    <mergeCell ref="B68:E68"/>
    <mergeCell ref="B37:E37"/>
    <mergeCell ref="B38:E38"/>
    <mergeCell ref="G44:J44"/>
    <mergeCell ref="A49:D49"/>
    <mergeCell ref="G49:J49"/>
    <mergeCell ref="B62:E6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B8:C8"/>
    <mergeCell ref="E9:F9"/>
    <mergeCell ref="G9:I9"/>
    <mergeCell ref="B10:E10"/>
    <mergeCell ref="B11:E11"/>
    <mergeCell ref="B12:E12"/>
    <mergeCell ref="A1:J1"/>
    <mergeCell ref="A2:J2"/>
    <mergeCell ref="A3:J3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3.125" style="82" customWidth="1"/>
    <col min="2" max="2" width="13.75390625" style="7" customWidth="1"/>
    <col min="3" max="3" width="13.25390625" style="7" customWidth="1"/>
    <col min="4" max="4" width="4.25390625" style="7" customWidth="1"/>
    <col min="5" max="5" width="11.625" style="7" customWidth="1"/>
    <col min="6" max="6" width="9.00390625" style="7" customWidth="1"/>
    <col min="7" max="7" width="9.25390625" style="7" customWidth="1"/>
    <col min="8" max="8" width="9.625" style="7" customWidth="1"/>
    <col min="9" max="9" width="8.25390625" style="7" customWidth="1"/>
    <col min="10" max="10" width="7.00390625" style="7" customWidth="1"/>
    <col min="11" max="11" width="5.875" style="7" customWidth="1"/>
    <col min="12" max="12" width="7.75390625" style="7" customWidth="1"/>
    <col min="13" max="13" width="7.875" style="7" customWidth="1"/>
    <col min="14" max="14" width="8.00390625" style="7" customWidth="1"/>
    <col min="15" max="15" width="8.25390625" style="7" customWidth="1"/>
    <col min="16" max="16" width="10.125" style="7" customWidth="1"/>
    <col min="17" max="16384" width="9.125" style="7" customWidth="1"/>
  </cols>
  <sheetData>
    <row r="1" spans="1:16" ht="63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22"/>
      <c r="L1" s="22"/>
      <c r="M1" s="22"/>
      <c r="N1" s="22"/>
      <c r="O1" s="22"/>
      <c r="P1" s="22"/>
    </row>
    <row r="2" spans="1:16" ht="20.2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5"/>
      <c r="L2" s="15"/>
      <c r="M2" s="15"/>
      <c r="N2" s="15"/>
      <c r="O2" s="15"/>
      <c r="P2" s="15"/>
    </row>
    <row r="3" spans="1:16" ht="12">
      <c r="A3" s="131" t="s">
        <v>53</v>
      </c>
      <c r="B3" s="131"/>
      <c r="C3" s="131"/>
      <c r="D3" s="131"/>
      <c r="E3" s="131"/>
      <c r="F3" s="131"/>
      <c r="G3" s="131"/>
      <c r="H3" s="131"/>
      <c r="I3" s="131"/>
      <c r="J3" s="131"/>
      <c r="K3" s="15"/>
      <c r="L3" s="15"/>
      <c r="M3" s="15"/>
      <c r="N3" s="15"/>
      <c r="O3" s="15"/>
      <c r="P3" s="15"/>
    </row>
    <row r="4" spans="2:16" ht="13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6" ht="12">
      <c r="B5" s="133" t="s">
        <v>1</v>
      </c>
      <c r="C5" s="133"/>
      <c r="D5" s="8"/>
      <c r="E5" s="24">
        <f>SUM(F11:F17)</f>
        <v>1237579.87</v>
      </c>
      <c r="F5" s="25"/>
    </row>
    <row r="6" spans="2:5" ht="12">
      <c r="B6" s="133" t="s">
        <v>2</v>
      </c>
      <c r="C6" s="133"/>
      <c r="D6" s="8"/>
      <c r="E6" s="24">
        <f>SUM(G11:G17)</f>
        <v>1206843.95</v>
      </c>
    </row>
    <row r="7" spans="2:5" ht="12">
      <c r="B7" s="133" t="s">
        <v>3</v>
      </c>
      <c r="C7" s="133"/>
      <c r="D7" s="8"/>
      <c r="E7" s="24">
        <f>SUM(H11:H17)</f>
        <v>1243755.8102016805</v>
      </c>
    </row>
    <row r="8" spans="2:11" ht="12">
      <c r="B8" s="133"/>
      <c r="C8" s="133"/>
      <c r="D8" s="8"/>
      <c r="E8" s="24"/>
      <c r="K8" s="26"/>
    </row>
    <row r="9" spans="2:11" ht="21.75" customHeight="1" thickBot="1">
      <c r="B9" s="57"/>
      <c r="C9" s="18"/>
      <c r="D9" s="27"/>
      <c r="E9" s="132"/>
      <c r="F9" s="132"/>
      <c r="G9" s="146" t="s">
        <v>67</v>
      </c>
      <c r="H9" s="146"/>
      <c r="I9" s="146"/>
      <c r="J9" s="62">
        <v>2183.3</v>
      </c>
      <c r="K9" s="26"/>
    </row>
    <row r="10" spans="1:14" ht="27">
      <c r="A10" s="85"/>
      <c r="B10" s="135" t="s">
        <v>29</v>
      </c>
      <c r="C10" s="135"/>
      <c r="D10" s="135"/>
      <c r="E10" s="135"/>
      <c r="F10" s="68" t="s">
        <v>1</v>
      </c>
      <c r="G10" s="68" t="s">
        <v>5</v>
      </c>
      <c r="H10" s="69" t="s">
        <v>6</v>
      </c>
      <c r="I10" s="69" t="s">
        <v>63</v>
      </c>
      <c r="J10" s="102" t="s">
        <v>64</v>
      </c>
      <c r="K10" s="112"/>
      <c r="L10" s="21"/>
      <c r="M10" s="21"/>
      <c r="N10" s="19"/>
    </row>
    <row r="11" spans="1:16" ht="12">
      <c r="A11" s="86"/>
      <c r="B11" s="134" t="s">
        <v>12</v>
      </c>
      <c r="C11" s="134"/>
      <c r="D11" s="134"/>
      <c r="E11" s="134"/>
      <c r="F11" s="42">
        <v>52926.49</v>
      </c>
      <c r="G11" s="43">
        <v>52143.71</v>
      </c>
      <c r="H11" s="43">
        <v>68743.24</v>
      </c>
      <c r="I11" s="4"/>
      <c r="J11" s="50"/>
      <c r="K11" s="6"/>
      <c r="L11" s="6"/>
      <c r="M11" s="148"/>
      <c r="N11" s="149"/>
      <c r="O11" s="149"/>
      <c r="P11" s="150"/>
    </row>
    <row r="12" spans="1:16" ht="12">
      <c r="A12" s="87"/>
      <c r="B12" s="145" t="s">
        <v>42</v>
      </c>
      <c r="C12" s="145"/>
      <c r="D12" s="145"/>
      <c r="E12" s="145"/>
      <c r="F12" s="42">
        <v>1314.4</v>
      </c>
      <c r="G12" s="43">
        <v>1475.16</v>
      </c>
      <c r="H12" s="43">
        <v>1314.4</v>
      </c>
      <c r="I12" s="4"/>
      <c r="J12" s="50"/>
      <c r="K12" s="6"/>
      <c r="L12" s="6"/>
      <c r="M12" s="148"/>
      <c r="N12" s="149"/>
      <c r="O12" s="149"/>
      <c r="P12" s="150"/>
    </row>
    <row r="13" spans="1:16" ht="12">
      <c r="A13" s="86"/>
      <c r="B13" s="127" t="s">
        <v>7</v>
      </c>
      <c r="C13" s="128"/>
      <c r="D13" s="128"/>
      <c r="E13" s="129"/>
      <c r="F13" s="42">
        <v>364979.88</v>
      </c>
      <c r="G13" s="43">
        <v>348349.03</v>
      </c>
      <c r="H13" s="43">
        <v>341803.55</v>
      </c>
      <c r="I13" s="4"/>
      <c r="J13" s="50"/>
      <c r="K13" s="6"/>
      <c r="L13" s="6"/>
      <c r="M13" s="148"/>
      <c r="N13" s="149"/>
      <c r="O13" s="150"/>
      <c r="P13" s="150"/>
    </row>
    <row r="14" spans="1:16" ht="12">
      <c r="A14" s="86"/>
      <c r="B14" s="127" t="s">
        <v>8</v>
      </c>
      <c r="C14" s="128"/>
      <c r="D14" s="128"/>
      <c r="E14" s="129"/>
      <c r="F14" s="42">
        <v>177091.39</v>
      </c>
      <c r="G14" s="43">
        <v>176779.42</v>
      </c>
      <c r="H14" s="43">
        <v>174806.99</v>
      </c>
      <c r="I14" s="4"/>
      <c r="J14" s="50"/>
      <c r="K14" s="6"/>
      <c r="L14" s="6"/>
      <c r="M14" s="148"/>
      <c r="N14" s="149"/>
      <c r="O14" s="150"/>
      <c r="P14" s="150"/>
    </row>
    <row r="15" spans="1:16" ht="12">
      <c r="A15" s="86"/>
      <c r="B15" s="127" t="s">
        <v>9</v>
      </c>
      <c r="C15" s="128"/>
      <c r="D15" s="128"/>
      <c r="E15" s="129"/>
      <c r="F15" s="42">
        <v>185607.74</v>
      </c>
      <c r="G15" s="43">
        <v>184004.21</v>
      </c>
      <c r="H15" s="43">
        <v>198771.62</v>
      </c>
      <c r="I15" s="4"/>
      <c r="J15" s="50"/>
      <c r="K15" s="6"/>
      <c r="L15" s="6"/>
      <c r="M15" s="148"/>
      <c r="N15" s="149"/>
      <c r="O15" s="150"/>
      <c r="P15" s="150"/>
    </row>
    <row r="16" spans="1:14" ht="12">
      <c r="A16" s="88"/>
      <c r="B16" s="127" t="s">
        <v>62</v>
      </c>
      <c r="C16" s="128"/>
      <c r="D16" s="128"/>
      <c r="E16" s="129"/>
      <c r="F16" s="41">
        <v>15612.85</v>
      </c>
      <c r="G16" s="79">
        <v>14681.19</v>
      </c>
      <c r="H16" s="41">
        <v>15517.76</v>
      </c>
      <c r="I16" s="36"/>
      <c r="J16" s="53"/>
      <c r="K16" s="6"/>
      <c r="L16" s="6"/>
      <c r="M16" s="6"/>
      <c r="N16" s="19"/>
    </row>
    <row r="17" spans="1:14" ht="12.75" thickBot="1">
      <c r="A17" s="89"/>
      <c r="B17" s="136" t="s">
        <v>14</v>
      </c>
      <c r="C17" s="136"/>
      <c r="D17" s="136"/>
      <c r="E17" s="136"/>
      <c r="F17" s="80">
        <v>440047.12</v>
      </c>
      <c r="G17" s="81">
        <v>429411.23</v>
      </c>
      <c r="H17" s="81">
        <f>SUM(H18:H38)</f>
        <v>442798.2502016806</v>
      </c>
      <c r="I17" s="32">
        <f>SUM(I18:I38)</f>
        <v>202.81145522909384</v>
      </c>
      <c r="J17" s="55">
        <f>SUM(J18:J38)</f>
        <v>16.889999999999997</v>
      </c>
      <c r="K17" s="6"/>
      <c r="L17" s="6"/>
      <c r="M17" s="6"/>
      <c r="N17" s="19"/>
    </row>
    <row r="18" spans="1:14" ht="12">
      <c r="A18" s="103">
        <v>1</v>
      </c>
      <c r="B18" s="137" t="s">
        <v>24</v>
      </c>
      <c r="C18" s="137"/>
      <c r="D18" s="137"/>
      <c r="E18" s="137"/>
      <c r="F18" s="30"/>
      <c r="G18" s="31"/>
      <c r="H18" s="31">
        <v>0</v>
      </c>
      <c r="I18" s="33">
        <f>H18/J9</f>
        <v>0</v>
      </c>
      <c r="J18" s="104">
        <f>I18/12</f>
        <v>0</v>
      </c>
      <c r="K18" s="16"/>
      <c r="L18" s="16"/>
      <c r="M18" s="16"/>
      <c r="N18" s="5"/>
    </row>
    <row r="19" spans="1:14" ht="12">
      <c r="A19" s="105">
        <f>A18+1</f>
        <v>2</v>
      </c>
      <c r="B19" s="118" t="s">
        <v>22</v>
      </c>
      <c r="C19" s="118"/>
      <c r="D19" s="118"/>
      <c r="E19" s="118"/>
      <c r="F19" s="12"/>
      <c r="G19" s="9"/>
      <c r="H19" s="9">
        <v>506</v>
      </c>
      <c r="I19" s="34">
        <f>H19/J9</f>
        <v>0.2317592635002061</v>
      </c>
      <c r="J19" s="104">
        <f aca="true" t="shared" si="0" ref="J19:J38">ROUND((I19/12),2)</f>
        <v>0.02</v>
      </c>
      <c r="K19" s="16"/>
      <c r="L19" s="16"/>
      <c r="M19" s="16"/>
      <c r="N19" s="5"/>
    </row>
    <row r="20" spans="1:14" ht="12">
      <c r="A20" s="105">
        <f aca="true" t="shared" si="1" ref="A20:A38">A19+1</f>
        <v>3</v>
      </c>
      <c r="B20" s="115" t="s">
        <v>15</v>
      </c>
      <c r="C20" s="116"/>
      <c r="D20" s="116"/>
      <c r="E20" s="117"/>
      <c r="F20" s="12"/>
      <c r="G20" s="9"/>
      <c r="H20" s="9">
        <v>19982.62</v>
      </c>
      <c r="I20" s="34">
        <f>H20/J9</f>
        <v>9.152484770759857</v>
      </c>
      <c r="J20" s="104">
        <f t="shared" si="0"/>
        <v>0.76</v>
      </c>
      <c r="K20" s="16"/>
      <c r="L20" s="16"/>
      <c r="M20" s="16"/>
      <c r="N20" s="5"/>
    </row>
    <row r="21" spans="1:14" ht="12.75" customHeight="1">
      <c r="A21" s="105">
        <f t="shared" si="1"/>
        <v>4</v>
      </c>
      <c r="B21" s="115" t="s">
        <v>60</v>
      </c>
      <c r="C21" s="116"/>
      <c r="D21" s="116"/>
      <c r="E21" s="117"/>
      <c r="F21" s="12"/>
      <c r="G21" s="9"/>
      <c r="H21" s="34">
        <v>2814</v>
      </c>
      <c r="I21" s="34">
        <f>H21/J9</f>
        <v>1.2888746393074701</v>
      </c>
      <c r="J21" s="104">
        <f t="shared" si="0"/>
        <v>0.11</v>
      </c>
      <c r="K21" s="16"/>
      <c r="L21" s="16"/>
      <c r="M21" s="16"/>
      <c r="N21" s="5"/>
    </row>
    <row r="22" spans="1:14" ht="12" customHeight="1">
      <c r="A22" s="105">
        <f t="shared" si="1"/>
        <v>5</v>
      </c>
      <c r="B22" s="115" t="s">
        <v>20</v>
      </c>
      <c r="C22" s="116"/>
      <c r="D22" s="116"/>
      <c r="E22" s="117"/>
      <c r="F22" s="12"/>
      <c r="G22" s="9"/>
      <c r="H22" s="34">
        <v>104690.66</v>
      </c>
      <c r="I22" s="34">
        <f>H22/J9</f>
        <v>47.95065268172033</v>
      </c>
      <c r="J22" s="104">
        <f t="shared" si="0"/>
        <v>4</v>
      </c>
      <c r="K22" s="16"/>
      <c r="L22" s="16"/>
      <c r="M22" s="16"/>
      <c r="N22" s="5"/>
    </row>
    <row r="23" spans="1:14" ht="12">
      <c r="A23" s="105">
        <f t="shared" si="1"/>
        <v>6</v>
      </c>
      <c r="B23" s="118" t="s">
        <v>19</v>
      </c>
      <c r="C23" s="118"/>
      <c r="D23" s="118"/>
      <c r="E23" s="118"/>
      <c r="F23" s="3"/>
      <c r="G23" s="9"/>
      <c r="H23" s="9">
        <f>J9*29.62</f>
        <v>64669.346000000005</v>
      </c>
      <c r="I23" s="34">
        <f>H23/J9</f>
        <v>29.62</v>
      </c>
      <c r="J23" s="104">
        <f t="shared" si="0"/>
        <v>2.47</v>
      </c>
      <c r="K23" s="16"/>
      <c r="L23" s="16"/>
      <c r="M23" s="16"/>
      <c r="N23" s="5"/>
    </row>
    <row r="24" spans="1:14" ht="12">
      <c r="A24" s="105">
        <f t="shared" si="1"/>
        <v>7</v>
      </c>
      <c r="B24" s="118" t="s">
        <v>28</v>
      </c>
      <c r="C24" s="118"/>
      <c r="D24" s="118"/>
      <c r="E24" s="118"/>
      <c r="F24" s="3"/>
      <c r="G24" s="9"/>
      <c r="H24" s="9">
        <v>11043.42</v>
      </c>
      <c r="I24" s="34">
        <f>H24/J9</f>
        <v>5.058132185224202</v>
      </c>
      <c r="J24" s="104">
        <f t="shared" si="0"/>
        <v>0.42</v>
      </c>
      <c r="K24" s="16"/>
      <c r="L24" s="16"/>
      <c r="M24" s="16"/>
      <c r="N24" s="5"/>
    </row>
    <row r="25" spans="1:14" ht="12">
      <c r="A25" s="105">
        <f t="shared" si="1"/>
        <v>8</v>
      </c>
      <c r="B25" s="118" t="s">
        <v>55</v>
      </c>
      <c r="C25" s="118"/>
      <c r="D25" s="118"/>
      <c r="E25" s="118"/>
      <c r="F25" s="9"/>
      <c r="G25" s="9"/>
      <c r="H25" s="35">
        <v>1500</v>
      </c>
      <c r="I25" s="34">
        <f>H25/J9</f>
        <v>0.6870333898227453</v>
      </c>
      <c r="J25" s="104">
        <f t="shared" si="0"/>
        <v>0.06</v>
      </c>
      <c r="K25" s="16"/>
      <c r="L25" s="16"/>
      <c r="M25" s="16"/>
      <c r="N25" s="5"/>
    </row>
    <row r="26" spans="1:14" ht="12">
      <c r="A26" s="105">
        <f t="shared" si="1"/>
        <v>9</v>
      </c>
      <c r="B26" s="118" t="s">
        <v>26</v>
      </c>
      <c r="C26" s="118"/>
      <c r="D26" s="118"/>
      <c r="E26" s="118"/>
      <c r="F26" s="9"/>
      <c r="G26" s="9"/>
      <c r="H26" s="35">
        <v>26176.08</v>
      </c>
      <c r="I26" s="34">
        <f>H26/J9</f>
        <v>11.989227316447579</v>
      </c>
      <c r="J26" s="104">
        <f t="shared" si="0"/>
        <v>1</v>
      </c>
      <c r="K26" s="16"/>
      <c r="L26" s="16"/>
      <c r="M26" s="16"/>
      <c r="N26" s="5"/>
    </row>
    <row r="27" spans="1:14" ht="12">
      <c r="A27" s="105">
        <f t="shared" si="1"/>
        <v>10</v>
      </c>
      <c r="B27" s="115" t="s">
        <v>40</v>
      </c>
      <c r="C27" s="116"/>
      <c r="D27" s="116"/>
      <c r="E27" s="117"/>
      <c r="F27" s="9"/>
      <c r="G27" s="9"/>
      <c r="H27" s="35">
        <v>2138.4</v>
      </c>
      <c r="I27" s="34">
        <f>H27/J9</f>
        <v>0.9794348005313058</v>
      </c>
      <c r="J27" s="104">
        <f t="shared" si="0"/>
        <v>0.08</v>
      </c>
      <c r="K27" s="16"/>
      <c r="L27" s="16"/>
      <c r="M27" s="16"/>
      <c r="N27" s="5"/>
    </row>
    <row r="28" spans="1:14" ht="12">
      <c r="A28" s="105">
        <f t="shared" si="1"/>
        <v>11</v>
      </c>
      <c r="B28" s="115" t="s">
        <v>23</v>
      </c>
      <c r="C28" s="116"/>
      <c r="D28" s="116"/>
      <c r="E28" s="117"/>
      <c r="F28" s="9"/>
      <c r="G28" s="9"/>
      <c r="H28" s="35">
        <v>66</v>
      </c>
      <c r="I28" s="34">
        <f>H28/J9</f>
        <v>0.030229469152200796</v>
      </c>
      <c r="J28" s="104">
        <f t="shared" si="0"/>
        <v>0</v>
      </c>
      <c r="K28" s="16"/>
      <c r="L28" s="16"/>
      <c r="M28" s="16"/>
      <c r="N28" s="5"/>
    </row>
    <row r="29" spans="1:14" ht="13.5" customHeight="1">
      <c r="A29" s="105">
        <f t="shared" si="1"/>
        <v>12</v>
      </c>
      <c r="B29" s="115" t="s">
        <v>61</v>
      </c>
      <c r="C29" s="116"/>
      <c r="D29" s="116"/>
      <c r="E29" s="117"/>
      <c r="F29" s="9"/>
      <c r="G29" s="9"/>
      <c r="H29" s="35">
        <v>600.73</v>
      </c>
      <c r="I29" s="34">
        <f>H29/J9</f>
        <v>0.2751477121788119</v>
      </c>
      <c r="J29" s="104">
        <f t="shared" si="0"/>
        <v>0.02</v>
      </c>
      <c r="K29" s="16"/>
      <c r="L29" s="16"/>
      <c r="M29" s="16"/>
      <c r="N29" s="5"/>
    </row>
    <row r="30" spans="1:14" ht="12">
      <c r="A30" s="105">
        <f t="shared" si="1"/>
        <v>13</v>
      </c>
      <c r="B30" s="115" t="s">
        <v>56</v>
      </c>
      <c r="C30" s="116"/>
      <c r="D30" s="116"/>
      <c r="E30" s="117"/>
      <c r="F30" s="9"/>
      <c r="G30" s="9"/>
      <c r="H30" s="35">
        <v>300</v>
      </c>
      <c r="I30" s="34">
        <f>H30/J9</f>
        <v>0.13740667796454906</v>
      </c>
      <c r="J30" s="104">
        <f t="shared" si="0"/>
        <v>0.01</v>
      </c>
      <c r="K30" s="16"/>
      <c r="L30" s="16"/>
      <c r="M30" s="16"/>
      <c r="N30" s="5"/>
    </row>
    <row r="31" spans="1:14" ht="12.75">
      <c r="A31" s="105">
        <f t="shared" si="1"/>
        <v>14</v>
      </c>
      <c r="B31" s="118" t="s">
        <v>58</v>
      </c>
      <c r="C31" s="140"/>
      <c r="D31" s="140"/>
      <c r="E31" s="140"/>
      <c r="F31" s="9"/>
      <c r="G31" s="9"/>
      <c r="H31" s="35">
        <v>8882.86</v>
      </c>
      <c r="I31" s="34">
        <f>H31/J9</f>
        <v>4.068547611413915</v>
      </c>
      <c r="J31" s="104">
        <f t="shared" si="0"/>
        <v>0.34</v>
      </c>
      <c r="K31" s="16"/>
      <c r="L31" s="16"/>
      <c r="M31" s="16"/>
      <c r="N31" s="5"/>
    </row>
    <row r="32" spans="1:14" ht="12">
      <c r="A32" s="105">
        <f t="shared" si="1"/>
        <v>15</v>
      </c>
      <c r="B32" s="115" t="s">
        <v>59</v>
      </c>
      <c r="C32" s="116"/>
      <c r="D32" s="116"/>
      <c r="E32" s="117"/>
      <c r="F32" s="9"/>
      <c r="G32" s="9"/>
      <c r="H32" s="35">
        <v>4817.09</v>
      </c>
      <c r="I32" s="34">
        <f>H32/J9</f>
        <v>2.2063344478541658</v>
      </c>
      <c r="J32" s="104">
        <f t="shared" si="0"/>
        <v>0.18</v>
      </c>
      <c r="K32" s="16"/>
      <c r="L32" s="16"/>
      <c r="M32" s="16"/>
      <c r="N32" s="5"/>
    </row>
    <row r="33" spans="1:14" ht="12.75">
      <c r="A33" s="105">
        <f t="shared" si="1"/>
        <v>16</v>
      </c>
      <c r="B33" s="115" t="s">
        <v>36</v>
      </c>
      <c r="C33" s="119"/>
      <c r="D33" s="119"/>
      <c r="E33" s="120"/>
      <c r="F33" s="9"/>
      <c r="G33" s="9"/>
      <c r="H33" s="35">
        <v>16033.91</v>
      </c>
      <c r="I33" s="34">
        <f>H33/J9</f>
        <v>7.343887692941876</v>
      </c>
      <c r="J33" s="104">
        <f t="shared" si="0"/>
        <v>0.61</v>
      </c>
      <c r="K33" s="16"/>
      <c r="L33" s="16"/>
      <c r="M33" s="16"/>
      <c r="N33" s="5"/>
    </row>
    <row r="34" spans="1:14" ht="12">
      <c r="A34" s="105">
        <f t="shared" si="1"/>
        <v>17</v>
      </c>
      <c r="B34" s="118" t="s">
        <v>16</v>
      </c>
      <c r="C34" s="118"/>
      <c r="D34" s="118"/>
      <c r="E34" s="118"/>
      <c r="F34" s="9"/>
      <c r="G34" s="9"/>
      <c r="H34" s="35">
        <v>59981.16</v>
      </c>
      <c r="I34" s="34">
        <f>H34/J9</f>
        <v>27.47270645353364</v>
      </c>
      <c r="J34" s="104">
        <f t="shared" si="0"/>
        <v>2.29</v>
      </c>
      <c r="K34" s="113"/>
      <c r="L34" s="16"/>
      <c r="M34" s="16"/>
      <c r="N34" s="5"/>
    </row>
    <row r="35" spans="1:14" ht="12">
      <c r="A35" s="105">
        <f t="shared" si="1"/>
        <v>18</v>
      </c>
      <c r="B35" s="115" t="s">
        <v>25</v>
      </c>
      <c r="C35" s="116"/>
      <c r="D35" s="116"/>
      <c r="E35" s="117"/>
      <c r="F35" s="9"/>
      <c r="G35" s="9"/>
      <c r="H35" s="35">
        <v>48033.35</v>
      </c>
      <c r="I35" s="34">
        <f>H35/J9</f>
        <v>22.000343516694908</v>
      </c>
      <c r="J35" s="104">
        <f t="shared" si="0"/>
        <v>1.83</v>
      </c>
      <c r="K35" s="16"/>
      <c r="L35" s="16"/>
      <c r="M35" s="16"/>
      <c r="N35" s="5"/>
    </row>
    <row r="36" spans="1:14" ht="12">
      <c r="A36" s="105">
        <f t="shared" si="1"/>
        <v>19</v>
      </c>
      <c r="B36" s="118" t="s">
        <v>38</v>
      </c>
      <c r="C36" s="118"/>
      <c r="D36" s="118"/>
      <c r="E36" s="118"/>
      <c r="F36" s="9"/>
      <c r="G36" s="9"/>
      <c r="H36" s="35">
        <v>29</v>
      </c>
      <c r="I36" s="34">
        <f>H36/J9</f>
        <v>0.013282645536573077</v>
      </c>
      <c r="J36" s="104">
        <f t="shared" si="0"/>
        <v>0</v>
      </c>
      <c r="K36" s="16"/>
      <c r="L36" s="16"/>
      <c r="M36" s="16"/>
      <c r="N36" s="5"/>
    </row>
    <row r="37" spans="1:14" ht="12">
      <c r="A37" s="105">
        <f t="shared" si="1"/>
        <v>20</v>
      </c>
      <c r="B37" s="118" t="s">
        <v>27</v>
      </c>
      <c r="C37" s="118"/>
      <c r="D37" s="118"/>
      <c r="E37" s="118"/>
      <c r="F37" s="9"/>
      <c r="G37" s="9"/>
      <c r="H37" s="35">
        <v>274</v>
      </c>
      <c r="I37" s="34">
        <f>H37/J9</f>
        <v>0.12549809920762148</v>
      </c>
      <c r="J37" s="104">
        <f t="shared" si="0"/>
        <v>0.01</v>
      </c>
      <c r="K37" s="16"/>
      <c r="L37" s="16"/>
      <c r="M37" s="16"/>
      <c r="N37" s="5"/>
    </row>
    <row r="38" spans="1:14" ht="12.75" thickBot="1">
      <c r="A38" s="106">
        <f t="shared" si="1"/>
        <v>21</v>
      </c>
      <c r="B38" s="147" t="s">
        <v>13</v>
      </c>
      <c r="C38" s="147"/>
      <c r="D38" s="147"/>
      <c r="E38" s="147"/>
      <c r="F38" s="107"/>
      <c r="G38" s="108"/>
      <c r="H38" s="109">
        <f>F17/119*19</f>
        <v>70259.62420168068</v>
      </c>
      <c r="I38" s="109">
        <f>H38/J9</f>
        <v>32.18047185530192</v>
      </c>
      <c r="J38" s="110">
        <f t="shared" si="0"/>
        <v>2.68</v>
      </c>
      <c r="K38" s="16"/>
      <c r="L38" s="16"/>
      <c r="M38" s="16"/>
      <c r="N38" s="5"/>
    </row>
    <row r="39" ht="12">
      <c r="K39" s="26"/>
    </row>
    <row r="40" ht="12">
      <c r="K40" s="26"/>
    </row>
    <row r="43" spans="1:5" ht="12.75">
      <c r="A43" s="83"/>
      <c r="E43" s="10" t="s">
        <v>68</v>
      </c>
    </row>
    <row r="44" spans="5:21" ht="12.75">
      <c r="E44" s="10" t="s">
        <v>71</v>
      </c>
      <c r="L44" s="83"/>
      <c r="M44" s="76"/>
      <c r="N44" s="76"/>
      <c r="O44" s="76"/>
      <c r="P44" s="76"/>
      <c r="Q44" s="76"/>
      <c r="R44" s="141"/>
      <c r="S44" s="141"/>
      <c r="T44" s="141"/>
      <c r="U44" s="141"/>
    </row>
    <row r="45" spans="5:21" ht="12.75">
      <c r="E45" s="10" t="s">
        <v>72</v>
      </c>
      <c r="L45" s="83"/>
      <c r="M45" s="76"/>
      <c r="N45" s="76"/>
      <c r="O45" s="76"/>
      <c r="P45" s="76"/>
      <c r="Q45" s="76"/>
      <c r="R45" s="76"/>
      <c r="S45" s="76"/>
      <c r="T45" s="76"/>
      <c r="U45" s="76"/>
    </row>
    <row r="46" spans="12:21" ht="12.75">
      <c r="L46" s="83"/>
      <c r="M46" s="76"/>
      <c r="N46" s="76"/>
      <c r="O46" s="76"/>
      <c r="P46" s="76"/>
      <c r="Q46" s="76"/>
      <c r="R46" s="76"/>
      <c r="S46" s="76"/>
      <c r="T46" s="76"/>
      <c r="U46" s="76"/>
    </row>
    <row r="47" spans="12:21" ht="12.75">
      <c r="L47" s="92"/>
      <c r="U47" s="94"/>
    </row>
    <row r="48" spans="12:21" ht="12.75">
      <c r="L48" s="83"/>
      <c r="M48" s="76"/>
      <c r="N48" s="76"/>
      <c r="O48" s="76"/>
      <c r="P48" s="76"/>
      <c r="Q48" s="76"/>
      <c r="R48" s="76"/>
      <c r="S48" s="76"/>
      <c r="T48" s="76"/>
      <c r="U48" s="76"/>
    </row>
    <row r="49" spans="12:21" ht="12.75">
      <c r="L49" s="142"/>
      <c r="M49" s="143"/>
      <c r="N49" s="143"/>
      <c r="O49" s="143"/>
      <c r="P49" s="77"/>
      <c r="Q49" s="78"/>
      <c r="R49" s="144"/>
      <c r="S49" s="144"/>
      <c r="T49" s="144"/>
      <c r="U49" s="144"/>
    </row>
    <row r="50" spans="12:21" ht="12.75">
      <c r="L50" s="92"/>
      <c r="M50" s="76"/>
      <c r="N50" s="76"/>
      <c r="O50" s="76"/>
      <c r="P50" s="76"/>
      <c r="Q50" s="76"/>
      <c r="R50" s="76"/>
      <c r="S50" s="76"/>
      <c r="T50" s="76"/>
      <c r="U50" s="76"/>
    </row>
    <row r="51" spans="12:20" ht="12.75">
      <c r="L51" s="82"/>
      <c r="M51" s="76"/>
      <c r="N51" s="76"/>
      <c r="O51" s="76"/>
      <c r="P51" s="76"/>
      <c r="Q51" s="76"/>
      <c r="R51" s="94"/>
      <c r="S51" s="94"/>
      <c r="T51" s="94"/>
    </row>
    <row r="59" spans="2:5" ht="14.25" customHeight="1">
      <c r="B59" s="13"/>
      <c r="D59" s="10"/>
      <c r="E59" s="10"/>
    </row>
    <row r="60" spans="1:16" s="26" customFormat="1" ht="82.5" customHeight="1">
      <c r="A60" s="1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</row>
    <row r="61" s="26" customFormat="1" ht="12">
      <c r="A61" s="151"/>
    </row>
    <row r="62" spans="2:5" ht="12">
      <c r="B62" s="121"/>
      <c r="C62" s="121"/>
      <c r="D62" s="121"/>
      <c r="E62" s="121"/>
    </row>
    <row r="63" spans="2:5" ht="12.75">
      <c r="B63" s="114"/>
      <c r="C63" s="114"/>
      <c r="D63" s="114"/>
      <c r="E63" s="114"/>
    </row>
    <row r="64" spans="2:5" ht="12.75">
      <c r="B64" s="114"/>
      <c r="C64" s="114"/>
      <c r="D64" s="114"/>
      <c r="E64" s="114"/>
    </row>
    <row r="65" spans="2:5" ht="12.75">
      <c r="B65" s="114"/>
      <c r="C65" s="114"/>
      <c r="D65" s="114"/>
      <c r="E65" s="114"/>
    </row>
    <row r="66" spans="2:5" ht="12.75">
      <c r="B66" s="114"/>
      <c r="C66" s="114"/>
      <c r="D66" s="114"/>
      <c r="E66" s="114"/>
    </row>
    <row r="67" spans="2:5" ht="12.75" customHeight="1">
      <c r="B67" s="114"/>
      <c r="C67" s="114"/>
      <c r="D67" s="114"/>
      <c r="E67" s="114"/>
    </row>
    <row r="68" spans="2:5" ht="12" customHeight="1">
      <c r="B68" s="114"/>
      <c r="C68" s="114"/>
      <c r="D68" s="114"/>
      <c r="E68" s="114"/>
    </row>
    <row r="69" spans="2:5" ht="12.75">
      <c r="B69" s="114"/>
      <c r="C69" s="114"/>
      <c r="D69" s="114"/>
      <c r="E69" s="114"/>
    </row>
    <row r="70" spans="2:5" ht="14.25" customHeight="1">
      <c r="B70" s="114"/>
      <c r="C70" s="114"/>
      <c r="D70" s="114"/>
      <c r="E70" s="114"/>
    </row>
    <row r="71" spans="2:5" ht="12.75">
      <c r="B71" s="114"/>
      <c r="C71" s="114"/>
      <c r="D71" s="114"/>
      <c r="E71" s="114"/>
    </row>
    <row r="72" spans="2:5" ht="12.75">
      <c r="B72" s="114"/>
      <c r="C72" s="114"/>
      <c r="D72" s="114"/>
      <c r="E72" s="114"/>
    </row>
    <row r="73" spans="2:5" ht="12.75" customHeight="1">
      <c r="B73" s="114"/>
      <c r="C73" s="114"/>
      <c r="D73" s="114"/>
      <c r="E73" s="114"/>
    </row>
    <row r="74" spans="2:5" ht="12.75" customHeight="1">
      <c r="B74" s="114"/>
      <c r="C74" s="114"/>
      <c r="D74" s="114"/>
      <c r="E74" s="114"/>
    </row>
    <row r="75" spans="2:5" ht="15" customHeight="1">
      <c r="B75" s="114"/>
      <c r="C75" s="114"/>
      <c r="D75" s="114"/>
      <c r="E75" s="114"/>
    </row>
    <row r="76" spans="2:5" ht="12.75">
      <c r="B76" s="114"/>
      <c r="C76" s="114"/>
      <c r="D76" s="114"/>
      <c r="E76" s="114"/>
    </row>
    <row r="77" spans="2:5" ht="12.75">
      <c r="B77" s="114"/>
      <c r="C77" s="114"/>
      <c r="D77" s="114"/>
      <c r="E77" s="114"/>
    </row>
    <row r="78" spans="2:5" ht="12.75">
      <c r="B78" s="114"/>
      <c r="C78" s="114"/>
      <c r="D78" s="114"/>
      <c r="E78" s="114"/>
    </row>
  </sheetData>
  <sheetProtection/>
  <mergeCells count="58"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B74:E74"/>
    <mergeCell ref="B63:E63"/>
    <mergeCell ref="B64:E64"/>
    <mergeCell ref="B65:E65"/>
    <mergeCell ref="B66:E66"/>
    <mergeCell ref="B67:E67"/>
    <mergeCell ref="B68:E68"/>
    <mergeCell ref="B37:E37"/>
    <mergeCell ref="B38:E38"/>
    <mergeCell ref="R44:U44"/>
    <mergeCell ref="L49:O49"/>
    <mergeCell ref="R49:U49"/>
    <mergeCell ref="B62:E6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B8:C8"/>
    <mergeCell ref="E9:F9"/>
    <mergeCell ref="G9:I9"/>
    <mergeCell ref="B10:E10"/>
    <mergeCell ref="B11:E11"/>
    <mergeCell ref="B12:E12"/>
    <mergeCell ref="A1:J1"/>
    <mergeCell ref="A2:J2"/>
    <mergeCell ref="A3:J3"/>
    <mergeCell ref="B5:C5"/>
    <mergeCell ref="B6:C6"/>
    <mergeCell ref="B7:C7"/>
  </mergeCells>
  <printOptions/>
  <pageMargins left="0.9055118110236221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2012-03-30T08:50:39Z</cp:lastPrinted>
  <dcterms:created xsi:type="dcterms:W3CDTF">2009-02-25T11:09:36Z</dcterms:created>
  <dcterms:modified xsi:type="dcterms:W3CDTF">2012-03-30T08:50:44Z</dcterms:modified>
  <cp:category/>
  <cp:version/>
  <cp:contentType/>
  <cp:contentStatus/>
</cp:coreProperties>
</file>